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mcentras-my.sharepoint.com/personal/ekvi_ekvi_lt/Documents/Darbalaukis/"/>
    </mc:Choice>
  </mc:AlternateContent>
  <xr:revisionPtr revIDLastSave="42" documentId="8_{285C907C-B6BA-43F6-BBA3-B0027F30A56D}" xr6:coauthVersionLast="47" xr6:coauthVersionMax="47" xr10:uidLastSave="{DA93B779-FB07-4C4B-AAA0-D49B4C927516}"/>
  <bookViews>
    <workbookView xWindow="4155" yWindow="3840" windowWidth="24645" windowHeight="10995" xr2:uid="{D904EA9B-90FB-41E6-813D-2A94027C4385}"/>
  </bookViews>
  <sheets>
    <sheet name="Galvijai" sheetId="1" r:id="rId1"/>
    <sheet name="Kiaulės" sheetId="2" r:id="rId2"/>
  </sheets>
  <externalReferences>
    <externalReference r:id="rId3"/>
  </externalReferences>
  <definedNames>
    <definedName name="_COMMENTS" localSheetId="0">[1]Data_Entry!$A$23:$A$31</definedName>
    <definedName name="_STATUS" localSheetId="0">[1]Data_Entry!$A$13:$A$20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O18" i="2"/>
  <c r="N18" i="2"/>
  <c r="M18" i="2"/>
  <c r="L18" i="2"/>
  <c r="O12" i="2"/>
  <c r="N12" i="2"/>
  <c r="M12" i="2"/>
  <c r="L12" i="2"/>
  <c r="J18" i="2"/>
  <c r="I18" i="2"/>
  <c r="H18" i="2"/>
  <c r="G18" i="2"/>
  <c r="E18" i="2"/>
  <c r="D18" i="2"/>
  <c r="C18" i="2"/>
  <c r="B18" i="2"/>
  <c r="J12" i="2"/>
  <c r="I12" i="2"/>
  <c r="H12" i="2"/>
  <c r="G12" i="2"/>
  <c r="E12" i="2"/>
  <c r="D12" i="2"/>
  <c r="P18" i="2" l="1"/>
  <c r="K18" i="2"/>
  <c r="K19" i="2" s="1"/>
  <c r="F18" i="2"/>
  <c r="P17" i="2"/>
  <c r="K17" i="2"/>
  <c r="F17" i="2"/>
  <c r="P19" i="2" l="1"/>
  <c r="F19" i="2"/>
  <c r="Z26" i="1" l="1"/>
  <c r="X26" i="1"/>
  <c r="T26" i="1"/>
  <c r="R26" i="1"/>
  <c r="L26" i="1"/>
  <c r="K26" i="1"/>
  <c r="I26" i="1"/>
  <c r="H26" i="1"/>
  <c r="G26" i="1"/>
  <c r="E26" i="1"/>
  <c r="AB25" i="1"/>
  <c r="AA25" i="1"/>
  <c r="Y25" i="1"/>
  <c r="V25" i="1"/>
  <c r="U25" i="1"/>
  <c r="S25" i="1"/>
  <c r="P25" i="1"/>
  <c r="O25" i="1"/>
  <c r="M25" i="1"/>
  <c r="AB24" i="1"/>
  <c r="AA24" i="1"/>
  <c r="Y24" i="1"/>
  <c r="V24" i="1"/>
  <c r="U24" i="1"/>
  <c r="S24" i="1"/>
  <c r="P24" i="1"/>
  <c r="O24" i="1"/>
  <c r="M24" i="1"/>
  <c r="AB23" i="1"/>
  <c r="AA23" i="1"/>
  <c r="Y23" i="1"/>
  <c r="V23" i="1"/>
  <c r="U23" i="1"/>
  <c r="S23" i="1"/>
  <c r="W23" i="1" s="1"/>
  <c r="P23" i="1"/>
  <c r="O23" i="1"/>
  <c r="M23" i="1"/>
  <c r="AB22" i="1"/>
  <c r="AA22" i="1"/>
  <c r="Y22" i="1"/>
  <c r="V22" i="1"/>
  <c r="U22" i="1"/>
  <c r="S22" i="1"/>
  <c r="P22" i="1"/>
  <c r="O22" i="1"/>
  <c r="M22" i="1"/>
  <c r="AC24" i="1" l="1"/>
  <c r="AC25" i="1"/>
  <c r="AB26" i="1"/>
  <c r="W25" i="1"/>
  <c r="U26" i="1"/>
  <c r="V26" i="1"/>
  <c r="W24" i="1"/>
  <c r="AC22" i="1"/>
  <c r="AC23" i="1"/>
  <c r="Q22" i="1"/>
  <c r="Q23" i="1"/>
  <c r="S26" i="1"/>
  <c r="Y26" i="1"/>
  <c r="Q25" i="1"/>
  <c r="Q24" i="1"/>
  <c r="M26" i="1"/>
  <c r="O26" i="1"/>
  <c r="P26" i="1"/>
  <c r="W22" i="1"/>
  <c r="AA26" i="1"/>
  <c r="AC26" i="1" l="1"/>
  <c r="W26" i="1"/>
  <c r="Q26" i="1"/>
  <c r="N26" i="1" s="1"/>
  <c r="C13" i="2"/>
  <c r="B13" i="2"/>
  <c r="P12" i="2"/>
  <c r="K12" i="2"/>
  <c r="F12" i="2"/>
  <c r="F13" i="2" s="1"/>
  <c r="P11" i="2"/>
  <c r="K11" i="2"/>
  <c r="F11" i="2"/>
  <c r="O7" i="2"/>
  <c r="N7" i="2"/>
  <c r="M7" i="2"/>
  <c r="L7" i="2"/>
  <c r="J7" i="2"/>
  <c r="I7" i="2"/>
  <c r="H7" i="2"/>
  <c r="G7" i="2"/>
  <c r="E7" i="2"/>
  <c r="D7" i="2"/>
  <c r="C7" i="2"/>
  <c r="B7" i="2"/>
  <c r="P6" i="2"/>
  <c r="P7" i="2" s="1"/>
  <c r="K6" i="2"/>
  <c r="F6" i="2"/>
  <c r="P5" i="2"/>
  <c r="K5" i="2"/>
  <c r="F5" i="2"/>
  <c r="K13" i="2" l="1"/>
  <c r="K7" i="2"/>
  <c r="P13" i="2"/>
  <c r="F7" i="2"/>
  <c r="Z17" i="1" l="1"/>
  <c r="X17" i="1"/>
  <c r="T17" i="1"/>
  <c r="R17" i="1"/>
  <c r="L17" i="1"/>
  <c r="K17" i="1"/>
  <c r="I17" i="1"/>
  <c r="H17" i="1"/>
  <c r="G17" i="1"/>
  <c r="E17" i="1"/>
  <c r="AB16" i="1"/>
  <c r="AA16" i="1"/>
  <c r="Y16" i="1"/>
  <c r="V16" i="1"/>
  <c r="U16" i="1"/>
  <c r="S16" i="1"/>
  <c r="P16" i="1"/>
  <c r="O16" i="1"/>
  <c r="M16" i="1"/>
  <c r="AB15" i="1"/>
  <c r="AA15" i="1"/>
  <c r="Y15" i="1"/>
  <c r="V15" i="1"/>
  <c r="U15" i="1"/>
  <c r="S15" i="1"/>
  <c r="P15" i="1"/>
  <c r="O15" i="1"/>
  <c r="M15" i="1"/>
  <c r="AB14" i="1"/>
  <c r="AA14" i="1"/>
  <c r="Y14" i="1"/>
  <c r="AC14" i="1" s="1"/>
  <c r="V14" i="1"/>
  <c r="U14" i="1"/>
  <c r="S14" i="1"/>
  <c r="P14" i="1"/>
  <c r="O14" i="1"/>
  <c r="Q14" i="1" s="1"/>
  <c r="M14" i="1"/>
  <c r="AB13" i="1"/>
  <c r="AA13" i="1"/>
  <c r="Y13" i="1"/>
  <c r="V13" i="1"/>
  <c r="U13" i="1"/>
  <c r="S13" i="1"/>
  <c r="P13" i="1"/>
  <c r="O13" i="1"/>
  <c r="M13" i="1"/>
  <c r="Z8" i="1"/>
  <c r="X8" i="1"/>
  <c r="T8" i="1"/>
  <c r="R8" i="1"/>
  <c r="K8" i="1"/>
  <c r="I8" i="1"/>
  <c r="H8" i="1"/>
  <c r="G8" i="1"/>
  <c r="E8" i="1"/>
  <c r="AB7" i="1"/>
  <c r="AA7" i="1"/>
  <c r="Y7" i="1"/>
  <c r="V7" i="1"/>
  <c r="U7" i="1"/>
  <c r="S7" i="1"/>
  <c r="P7" i="1"/>
  <c r="O7" i="1"/>
  <c r="M7" i="1"/>
  <c r="AB6" i="1"/>
  <c r="AA6" i="1"/>
  <c r="Y6" i="1"/>
  <c r="V6" i="1"/>
  <c r="U6" i="1"/>
  <c r="S6" i="1"/>
  <c r="P6" i="1"/>
  <c r="O6" i="1"/>
  <c r="M6" i="1"/>
  <c r="AB5" i="1"/>
  <c r="AA5" i="1"/>
  <c r="Y5" i="1"/>
  <c r="V5" i="1"/>
  <c r="U5" i="1"/>
  <c r="S5" i="1"/>
  <c r="W5" i="1" s="1"/>
  <c r="P5" i="1"/>
  <c r="O5" i="1"/>
  <c r="M5" i="1"/>
  <c r="AB4" i="1"/>
  <c r="AA4" i="1"/>
  <c r="Y4" i="1"/>
  <c r="V4" i="1"/>
  <c r="U4" i="1"/>
  <c r="S4" i="1"/>
  <c r="P4" i="1"/>
  <c r="O4" i="1"/>
  <c r="M4" i="1"/>
  <c r="Q7" i="1" l="1"/>
  <c r="Q5" i="1"/>
  <c r="Q4" i="1"/>
  <c r="W6" i="1"/>
  <c r="Q13" i="1"/>
  <c r="W7" i="1"/>
  <c r="W16" i="1"/>
  <c r="P8" i="1"/>
  <c r="W14" i="1"/>
  <c r="W15" i="1"/>
  <c r="Q6" i="1"/>
  <c r="U8" i="1"/>
  <c r="AC4" i="1"/>
  <c r="V17" i="1"/>
  <c r="AC5" i="1"/>
  <c r="S8" i="1"/>
  <c r="AA17" i="1"/>
  <c r="Q16" i="1"/>
  <c r="V8" i="1"/>
  <c r="P17" i="1"/>
  <c r="AC13" i="1"/>
  <c r="U17" i="1"/>
  <c r="S17" i="1"/>
  <c r="W4" i="1"/>
  <c r="W13" i="1"/>
  <c r="Y17" i="1"/>
  <c r="M8" i="1"/>
  <c r="Y8" i="1"/>
  <c r="M17" i="1"/>
  <c r="O8" i="1"/>
  <c r="AA8" i="1"/>
  <c r="O17" i="1"/>
  <c r="AC16" i="1"/>
  <c r="AB8" i="1"/>
  <c r="AC7" i="1"/>
  <c r="AB17" i="1"/>
  <c r="Q15" i="1"/>
  <c r="AC6" i="1"/>
  <c r="AC15" i="1"/>
  <c r="Q8" i="1" l="1"/>
  <c r="N8" i="1" s="1"/>
  <c r="Q17" i="1"/>
  <c r="N17" i="1" s="1"/>
  <c r="W17" i="1"/>
  <c r="F4" i="1"/>
  <c r="D5" i="1" s="1"/>
  <c r="J5" i="1" s="1"/>
  <c r="B14" i="1" s="1"/>
  <c r="J4" i="1"/>
  <c r="B13" i="1" s="1"/>
  <c r="W8" i="1"/>
  <c r="AC8" i="1"/>
  <c r="AC17" i="1"/>
  <c r="B8" i="1"/>
  <c r="B9" i="1" s="1"/>
  <c r="F5" i="1"/>
  <c r="D6" i="1" s="1"/>
  <c r="J6" i="1" s="1"/>
  <c r="B15" i="1" s="1"/>
  <c r="D7" i="1" l="1"/>
  <c r="J7" i="1" s="1"/>
  <c r="B16" i="1" s="1"/>
  <c r="F14" i="1"/>
  <c r="D15" i="1" s="1"/>
  <c r="J15" i="1" s="1"/>
  <c r="F13" i="1"/>
  <c r="B17" i="1"/>
  <c r="B18" i="1" s="1"/>
  <c r="J8" i="1" l="1"/>
  <c r="J9" i="1" s="1"/>
  <c r="B24" i="1"/>
  <c r="D14" i="1"/>
  <c r="J14" i="1" s="1"/>
  <c r="D16" i="1"/>
  <c r="J16" i="1" s="1"/>
  <c r="J13" i="1"/>
  <c r="B25" i="1" l="1"/>
  <c r="B23" i="1"/>
  <c r="F23" i="1" s="1"/>
  <c r="D24" i="1" s="1"/>
  <c r="J24" i="1" s="1"/>
  <c r="B22" i="1"/>
  <c r="J17" i="1"/>
  <c r="J18" i="1" s="1"/>
  <c r="B26" i="1" l="1"/>
  <c r="B27" i="1" s="1"/>
  <c r="F22" i="1"/>
  <c r="J22" i="1" s="1"/>
  <c r="D25" i="1" l="1"/>
  <c r="J25" i="1" s="1"/>
  <c r="D23" i="1"/>
  <c r="J23" i="1" s="1"/>
  <c r="J26" i="1" l="1"/>
  <c r="J27" i="1" s="1"/>
</calcChain>
</file>

<file path=xl/sharedStrings.xml><?xml version="1.0" encoding="utf-8"?>
<sst xmlns="http://schemas.openxmlformats.org/spreadsheetml/2006/main" count="163" uniqueCount="43">
  <si>
    <t>Vid. svoris</t>
  </si>
  <si>
    <t>prievaisa</t>
  </si>
  <si>
    <t>pervesta iš</t>
  </si>
  <si>
    <t>importas</t>
  </si>
  <si>
    <t>pervesta į</t>
  </si>
  <si>
    <t>krito</t>
  </si>
  <si>
    <t>paskersta</t>
  </si>
  <si>
    <t>eksportas</t>
  </si>
  <si>
    <t>I pusm</t>
  </si>
  <si>
    <t>II pusm</t>
  </si>
  <si>
    <t>viso</t>
  </si>
  <si>
    <t>tonos</t>
  </si>
  <si>
    <t xml:space="preserve">          I pusm.</t>
  </si>
  <si>
    <t xml:space="preserve">          II pusm.</t>
  </si>
  <si>
    <t xml:space="preserve">          Viso:</t>
  </si>
  <si>
    <t>Veršeliai iki 1 metų</t>
  </si>
  <si>
    <t>Telyčios virš 1metų</t>
  </si>
  <si>
    <t>Karvių</t>
  </si>
  <si>
    <t>Iš viso galvijų</t>
  </si>
  <si>
    <t>Galvijai (be karvių)</t>
  </si>
  <si>
    <t>I ketv</t>
  </si>
  <si>
    <t>II ketv.</t>
  </si>
  <si>
    <t>III ketv.</t>
  </si>
  <si>
    <t>IV ketv.</t>
  </si>
  <si>
    <t>Iš viso</t>
  </si>
  <si>
    <t>Kiaulių skaičius, tūkst. vnt</t>
  </si>
  <si>
    <t>Vidutinis svoris, t</t>
  </si>
  <si>
    <t>Gauta skerdienos (be II kategorijos subprod)</t>
  </si>
  <si>
    <t>2024 prognozė</t>
  </si>
  <si>
    <t>SKERDIMAS</t>
  </si>
  <si>
    <t xml:space="preserve">EKSPORTAS </t>
  </si>
  <si>
    <t xml:space="preserve">IMPORTAS </t>
  </si>
  <si>
    <t>Galvijų judėjimas</t>
  </si>
  <si>
    <t>Paskersta, tūkst.t</t>
  </si>
  <si>
    <t>2025 prognozė</t>
  </si>
  <si>
    <t xml:space="preserve">        Paskersta, tūkst.vnt.</t>
  </si>
  <si>
    <t>I pusm.</t>
  </si>
  <si>
    <t>II pusm.</t>
  </si>
  <si>
    <t>EKSPORTAS    tūkst.vnt./tūkst.t</t>
  </si>
  <si>
    <t>IMPORTAS    tūkst.vnt/.tūkst.t</t>
  </si>
  <si>
    <t>IMPORTAS    tūkst.vnt./tūkst.t</t>
  </si>
  <si>
    <t>EKSPORTAS    tūkst.vnt/.tūkst.t</t>
  </si>
  <si>
    <t>Bulių ir jaučių virš 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</si>
</sst>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9"/>
      <color theme="1"/>
      <name val="Segoe UI"/>
      <family val="2"/>
    </font>
    <font>
      <sz val="9"/>
      <color theme="1"/>
      <name val="Calibri"/>
      <family val="2"/>
      <scheme val="minor"/>
    </font>
    <font>
      <sz val="8"/>
      <color theme="1"/>
      <name val="Segoe UI"/>
      <family val="2"/>
    </font>
    <font>
      <b/>
      <sz val="10"/>
      <color theme="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1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12">
      <alignment vertical="center"/>
    </xf>
    <xf numFmtId="0" fontId="6" fillId="9" borderId="12">
      <alignment vertical="center"/>
      <protection locked="0"/>
    </xf>
    <xf numFmtId="0" fontId="7" fillId="10" borderId="12">
      <alignment horizontal="center" vertical="center"/>
      <protection locked="0"/>
    </xf>
    <xf numFmtId="0" fontId="6" fillId="11" borderId="12">
      <alignment vertical="center"/>
      <protection locked="0"/>
    </xf>
    <xf numFmtId="0" fontId="8" fillId="0" borderId="12">
      <alignment horizontal="centerContinuous" vertical="center" wrapText="1"/>
    </xf>
  </cellStyleXfs>
  <cellXfs count="81">
    <xf numFmtId="0" fontId="0" fillId="0" borderId="0" xfId="0"/>
    <xf numFmtId="0" fontId="2" fillId="7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8" borderId="1" xfId="0" applyNumberFormat="1" applyFont="1" applyFill="1" applyBorder="1" applyAlignment="1">
      <alignment vertical="center"/>
    </xf>
    <xf numFmtId="164" fontId="4" fillId="8" borderId="4" xfId="0" applyNumberFormat="1" applyFont="1" applyFill="1" applyBorder="1" applyAlignment="1">
      <alignment vertical="center"/>
    </xf>
    <xf numFmtId="165" fontId="2" fillId="8" borderId="1" xfId="0" applyNumberFormat="1" applyFont="1" applyFill="1" applyBorder="1" applyAlignment="1">
      <alignment vertical="center"/>
    </xf>
    <xf numFmtId="164" fontId="2" fillId="8" borderId="2" xfId="0" applyNumberFormat="1" applyFont="1" applyFill="1" applyBorder="1" applyAlignment="1">
      <alignment vertical="center"/>
    </xf>
    <xf numFmtId="164" fontId="2" fillId="8" borderId="11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vertical="center"/>
    </xf>
    <xf numFmtId="164" fontId="2" fillId="8" borderId="9" xfId="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14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4" fontId="4" fillId="0" borderId="6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4" fillId="4" borderId="1" xfId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4" fontId="4" fillId="0" borderId="9" xfId="2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2" fontId="4" fillId="0" borderId="10" xfId="1" applyNumberFormat="1" applyFont="1" applyBorder="1" applyAlignment="1">
      <alignment vertical="center"/>
    </xf>
    <xf numFmtId="2" fontId="4" fillId="0" borderId="1" xfId="1" applyNumberFormat="1" applyFont="1" applyBorder="1" applyAlignment="1">
      <alignment vertical="center"/>
    </xf>
    <xf numFmtId="2" fontId="4" fillId="0" borderId="4" xfId="1" applyNumberFormat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4" fillId="0" borderId="2" xfId="2" applyNumberFormat="1" applyFont="1" applyBorder="1" applyAlignment="1">
      <alignment vertical="center"/>
    </xf>
    <xf numFmtId="1" fontId="4" fillId="0" borderId="1" xfId="1" applyNumberFormat="1" applyFont="1" applyBorder="1" applyAlignment="1">
      <alignment vertical="center"/>
    </xf>
    <xf numFmtId="164" fontId="4" fillId="3" borderId="1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164" fontId="3" fillId="5" borderId="2" xfId="2" applyNumberFormat="1" applyFont="1" applyFill="1" applyBorder="1" applyAlignment="1">
      <alignment vertical="center"/>
    </xf>
    <xf numFmtId="0" fontId="4" fillId="5" borderId="3" xfId="1" applyFont="1" applyFill="1" applyBorder="1" applyAlignment="1">
      <alignment vertical="center"/>
    </xf>
    <xf numFmtId="164" fontId="3" fillId="5" borderId="1" xfId="2" applyNumberFormat="1" applyFont="1" applyFill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164" fontId="3" fillId="5" borderId="4" xfId="2" applyNumberFormat="1" applyFont="1" applyFill="1" applyBorder="1" applyAlignment="1">
      <alignment vertical="center"/>
    </xf>
    <xf numFmtId="164" fontId="4" fillId="0" borderId="6" xfId="2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165" fontId="4" fillId="0" borderId="1" xfId="1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164" fontId="4" fillId="6" borderId="1" xfId="1" applyNumberFormat="1" applyFont="1" applyFill="1" applyBorder="1" applyAlignment="1">
      <alignment vertical="center"/>
    </xf>
    <xf numFmtId="2" fontId="4" fillId="6" borderId="1" xfId="1" applyNumberFormat="1" applyFont="1" applyFill="1" applyBorder="1" applyAlignment="1">
      <alignment vertical="center"/>
    </xf>
    <xf numFmtId="164" fontId="4" fillId="12" borderId="1" xfId="1" applyNumberFormat="1" applyFont="1" applyFill="1" applyBorder="1" applyAlignment="1">
      <alignment vertical="center"/>
    </xf>
    <xf numFmtId="2" fontId="4" fillId="12" borderId="1" xfId="1" applyNumberFormat="1" applyFont="1" applyFill="1" applyBorder="1" applyAlignment="1">
      <alignment vertical="center"/>
    </xf>
    <xf numFmtId="165" fontId="4" fillId="8" borderId="1" xfId="1" applyNumberFormat="1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164" fontId="2" fillId="12" borderId="4" xfId="0" applyNumberFormat="1" applyFont="1" applyFill="1" applyBorder="1" applyAlignment="1">
      <alignment vertical="center"/>
    </xf>
    <xf numFmtId="164" fontId="2" fillId="12" borderId="11" xfId="0" applyNumberFormat="1" applyFont="1" applyFill="1" applyBorder="1" applyAlignment="1">
      <alignment vertical="center"/>
    </xf>
    <xf numFmtId="164" fontId="2" fillId="12" borderId="2" xfId="0" applyNumberFormat="1" applyFont="1" applyFill="1" applyBorder="1" applyAlignment="1">
      <alignment vertical="center"/>
    </xf>
    <xf numFmtId="164" fontId="4" fillId="12" borderId="4" xfId="0" applyNumberFormat="1" applyFont="1" applyFill="1" applyBorder="1" applyAlignment="1">
      <alignment vertical="center"/>
    </xf>
    <xf numFmtId="164" fontId="2" fillId="12" borderId="9" xfId="0" applyNumberFormat="1" applyFont="1" applyFill="1" applyBorder="1" applyAlignment="1">
      <alignment vertical="center"/>
    </xf>
    <xf numFmtId="165" fontId="2" fillId="12" borderId="1" xfId="0" applyNumberFormat="1" applyFont="1" applyFill="1" applyBorder="1" applyAlignment="1">
      <alignment vertical="center"/>
    </xf>
    <xf numFmtId="164" fontId="4" fillId="13" borderId="1" xfId="1" applyNumberFormat="1" applyFont="1" applyFill="1" applyBorder="1" applyAlignment="1">
      <alignment vertical="center"/>
    </xf>
    <xf numFmtId="164" fontId="4" fillId="13" borderId="4" xfId="1" applyNumberFormat="1" applyFont="1" applyFill="1" applyBorder="1" applyAlignment="1">
      <alignment vertical="center"/>
    </xf>
    <xf numFmtId="2" fontId="4" fillId="13" borderId="4" xfId="1" applyNumberFormat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Column header" xfId="7" xr:uid="{CFCD0379-65C2-4377-A535-12A94074CCB9}"/>
    <cellStyle name="Flag" xfId="5" xr:uid="{17FBB244-A904-4158-BCE5-5AEB0635CD31}"/>
    <cellStyle name="Įprastas" xfId="0" builtinId="0"/>
    <cellStyle name="Įprastas 2" xfId="1" xr:uid="{7199F7D2-92D4-410E-8BFB-F9E59EC5570B}"/>
    <cellStyle name="Įprastas 3" xfId="2" xr:uid="{AA7D0E81-F3AB-420B-BB7F-DD092BD43E30}"/>
    <cellStyle name="Mandatory" xfId="4" xr:uid="{52D06C5C-A2C0-48C6-8309-2F288CB3AABB}"/>
    <cellStyle name="Row header" xfId="3" xr:uid="{9A691F87-7338-4F17-A344-EC7980046405}"/>
    <cellStyle name="Voluntary" xfId="6" xr:uid="{88F34698-F15B-410E-B9D8-9DAEBC1A3B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smcentras-my.sharepoint.com/personal/arturas_lakis_ekvi_lt/Documents/2024/Prognoz&#279;s/Skerdimai/Gauta%20informacija/ANI_GIPCAT_A_2023_2024.xlsx" TargetMode="External"/><Relationship Id="rId1" Type="http://schemas.openxmlformats.org/officeDocument/2006/relationships/externalLinkPath" Target="Gauta%20informacija/ANI_GIPCAT_A_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_Entry"/>
      <sheetName val="Countries"/>
    </sheetNames>
    <sheetDataSet>
      <sheetData sheetId="0">
        <row r="13">
          <cell r="A13" t="str">
            <v>B</v>
          </cell>
        </row>
        <row r="14">
          <cell r="A14" t="str">
            <v>D</v>
          </cell>
        </row>
        <row r="15">
          <cell r="A15" t="str">
            <v>E</v>
          </cell>
        </row>
        <row r="16">
          <cell r="A16" t="str">
            <v>F</v>
          </cell>
        </row>
        <row r="17">
          <cell r="A17" t="str">
            <v>M</v>
          </cell>
        </row>
        <row r="18">
          <cell r="A18" t="str">
            <v>N</v>
          </cell>
        </row>
        <row r="19">
          <cell r="A19" t="str">
            <v>P</v>
          </cell>
        </row>
        <row r="20">
          <cell r="A20" t="str">
            <v>U</v>
          </cell>
        </row>
        <row r="23">
          <cell r="A23">
            <v>1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4</v>
          </cell>
        </row>
        <row r="27">
          <cell r="A27">
            <v>5</v>
          </cell>
        </row>
        <row r="28">
          <cell r="A28">
            <v>6</v>
          </cell>
        </row>
        <row r="29">
          <cell r="A29">
            <v>7</v>
          </cell>
        </row>
        <row r="30">
          <cell r="A30">
            <v>8</v>
          </cell>
        </row>
        <row r="31">
          <cell r="A31">
            <v>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„Office 2013“ – 2022 m. tema">
  <a:themeElements>
    <a:clrScheme name="„Office“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„Office“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„Office“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2D04-F20D-4BFD-BF14-7574C12E5E9F}">
  <dimension ref="A2:AC27"/>
  <sheetViews>
    <sheetView tabSelected="1" zoomScale="80" zoomScaleNormal="80" workbookViewId="0">
      <pane xSplit="1" topLeftCell="B1" activePane="topRight" state="frozen"/>
      <selection pane="topRight" activeCell="A25" sqref="A25"/>
    </sheetView>
  </sheetViews>
  <sheetFormatPr defaultColWidth="8.85546875" defaultRowHeight="12" x14ac:dyDescent="0.25"/>
  <cols>
    <col min="1" max="1" width="20.7109375" style="2" customWidth="1"/>
    <col min="2" max="2" width="11" style="2" customWidth="1"/>
    <col min="3" max="5" width="8.85546875" style="2"/>
    <col min="6" max="6" width="10" style="2" customWidth="1"/>
    <col min="7" max="7" width="8.85546875" style="2"/>
    <col min="8" max="8" width="9.42578125" style="2" customWidth="1"/>
    <col min="9" max="9" width="10.28515625" style="2" customWidth="1"/>
    <col min="10" max="10" width="11.28515625" style="2" customWidth="1"/>
    <col min="11" max="13" width="8.85546875" style="2"/>
    <col min="14" max="14" width="9.5703125" style="2" customWidth="1"/>
    <col min="15" max="16384" width="8.85546875" style="2"/>
  </cols>
  <sheetData>
    <row r="2" spans="1:29" x14ac:dyDescent="0.25">
      <c r="A2" s="22">
        <v>2023</v>
      </c>
      <c r="B2" s="73" t="s">
        <v>32</v>
      </c>
      <c r="C2" s="74"/>
      <c r="D2" s="74"/>
      <c r="E2" s="74"/>
      <c r="F2" s="74"/>
      <c r="G2" s="74"/>
      <c r="H2" s="74"/>
      <c r="I2" s="74"/>
      <c r="J2" s="75"/>
      <c r="K2" s="73" t="s">
        <v>35</v>
      </c>
      <c r="L2" s="74"/>
      <c r="M2" s="75"/>
      <c r="N2" s="24" t="s">
        <v>0</v>
      </c>
      <c r="O2" s="73" t="s">
        <v>33</v>
      </c>
      <c r="P2" s="75"/>
      <c r="Q2" s="24"/>
      <c r="R2" s="73" t="s">
        <v>38</v>
      </c>
      <c r="S2" s="74"/>
      <c r="T2" s="74"/>
      <c r="U2" s="74"/>
      <c r="V2" s="74"/>
      <c r="W2" s="75"/>
      <c r="X2" s="76" t="s">
        <v>39</v>
      </c>
      <c r="Y2" s="77"/>
      <c r="Z2" s="77"/>
      <c r="AA2" s="77"/>
      <c r="AB2" s="77"/>
      <c r="AC2" s="78"/>
    </row>
    <row r="3" spans="1:29" x14ac:dyDescent="0.25">
      <c r="A3" s="25"/>
      <c r="B3" s="26">
        <v>44927</v>
      </c>
      <c r="C3" s="27" t="s">
        <v>1</v>
      </c>
      <c r="D3" s="27" t="s">
        <v>4</v>
      </c>
      <c r="E3" s="27" t="s">
        <v>3</v>
      </c>
      <c r="F3" s="27" t="s">
        <v>2</v>
      </c>
      <c r="G3" s="27" t="s">
        <v>5</v>
      </c>
      <c r="H3" s="28" t="s">
        <v>6</v>
      </c>
      <c r="I3" s="29" t="s">
        <v>7</v>
      </c>
      <c r="J3" s="30">
        <v>45292</v>
      </c>
      <c r="K3" s="31" t="s">
        <v>36</v>
      </c>
      <c r="L3" s="31" t="s">
        <v>37</v>
      </c>
      <c r="M3" s="31" t="s">
        <v>10</v>
      </c>
      <c r="N3" s="31" t="s">
        <v>11</v>
      </c>
      <c r="O3" s="31" t="s">
        <v>36</v>
      </c>
      <c r="P3" s="31" t="s">
        <v>37</v>
      </c>
      <c r="Q3" s="31" t="s">
        <v>10</v>
      </c>
      <c r="R3" s="32" t="s">
        <v>12</v>
      </c>
      <c r="S3" s="33"/>
      <c r="T3" s="34" t="s">
        <v>13</v>
      </c>
      <c r="U3" s="33"/>
      <c r="V3" s="34" t="s">
        <v>14</v>
      </c>
      <c r="W3" s="33"/>
      <c r="X3" s="32" t="s">
        <v>12</v>
      </c>
      <c r="Y3" s="33"/>
      <c r="Z3" s="34" t="s">
        <v>13</v>
      </c>
      <c r="AA3" s="33"/>
      <c r="AB3" s="34" t="s">
        <v>14</v>
      </c>
      <c r="AC3" s="33"/>
    </row>
    <row r="4" spans="1:29" x14ac:dyDescent="0.25">
      <c r="A4" s="24" t="s">
        <v>15</v>
      </c>
      <c r="B4" s="38">
        <v>172.71999999999997</v>
      </c>
      <c r="C4" s="36">
        <v>255.3</v>
      </c>
      <c r="D4" s="24"/>
      <c r="E4" s="35">
        <v>9.0519999999999996</v>
      </c>
      <c r="F4" s="35">
        <f>B4</f>
        <v>172.71999999999997</v>
      </c>
      <c r="G4" s="35">
        <v>2</v>
      </c>
      <c r="H4" s="37">
        <v>14.795999999999999</v>
      </c>
      <c r="I4" s="35">
        <v>75.692999999999998</v>
      </c>
      <c r="J4" s="38">
        <f>B4+C4+E4-F4-G4-H4-I4</f>
        <v>171.86300000000006</v>
      </c>
      <c r="K4" s="35">
        <v>7.5</v>
      </c>
      <c r="L4" s="35">
        <v>7.5</v>
      </c>
      <c r="M4" s="35">
        <f>K4+L4</f>
        <v>15</v>
      </c>
      <c r="N4" s="62">
        <v>7.3940000000000006E-2</v>
      </c>
      <c r="O4" s="35">
        <f>K4*N4</f>
        <v>0.5545500000000001</v>
      </c>
      <c r="P4" s="35">
        <f>L4*N4</f>
        <v>0.5545500000000001</v>
      </c>
      <c r="Q4" s="35">
        <f>O4+P4</f>
        <v>1.1091000000000002</v>
      </c>
      <c r="R4" s="39">
        <v>40</v>
      </c>
      <c r="S4" s="40">
        <f>N4*R4</f>
        <v>2.9576000000000002</v>
      </c>
      <c r="T4" s="35">
        <v>40</v>
      </c>
      <c r="U4" s="40">
        <f>N4*T4</f>
        <v>2.9576000000000002</v>
      </c>
      <c r="V4" s="41">
        <f>R4+T4</f>
        <v>80</v>
      </c>
      <c r="W4" s="40">
        <f>S4+U4</f>
        <v>5.9152000000000005</v>
      </c>
      <c r="X4" s="42">
        <v>7.5</v>
      </c>
      <c r="Y4" s="40">
        <f>X4*N4</f>
        <v>0.5545500000000001</v>
      </c>
      <c r="Z4" s="41">
        <v>7.5</v>
      </c>
      <c r="AA4" s="40">
        <f>Z4*N4</f>
        <v>0.5545500000000001</v>
      </c>
      <c r="AB4" s="41">
        <f>X4+Z4</f>
        <v>15</v>
      </c>
      <c r="AC4" s="40">
        <f>Y4+AA4</f>
        <v>1.1091000000000002</v>
      </c>
    </row>
    <row r="5" spans="1:29" x14ac:dyDescent="0.25">
      <c r="A5" s="43" t="s">
        <v>16</v>
      </c>
      <c r="B5" s="38">
        <v>123.34899999999999</v>
      </c>
      <c r="C5" s="24"/>
      <c r="D5" s="35">
        <f>F4*0.52</f>
        <v>89.814399999999992</v>
      </c>
      <c r="E5" s="35">
        <v>3.8780000000000001</v>
      </c>
      <c r="F5" s="35">
        <f>B5*0.5</f>
        <v>61.674499999999995</v>
      </c>
      <c r="G5" s="35">
        <v>2</v>
      </c>
      <c r="H5" s="37">
        <v>26.1</v>
      </c>
      <c r="I5" s="35">
        <v>3.3140000000000001</v>
      </c>
      <c r="J5" s="45">
        <f>B5+D5+E5-F5-G5-H5-I5</f>
        <v>123.95289999999997</v>
      </c>
      <c r="K5" s="35">
        <v>10</v>
      </c>
      <c r="L5" s="35">
        <v>10</v>
      </c>
      <c r="M5" s="35">
        <f t="shared" ref="M5:M7" si="0">K5+L5</f>
        <v>20</v>
      </c>
      <c r="N5" s="62">
        <v>0.26463999999999999</v>
      </c>
      <c r="O5" s="35">
        <f t="shared" ref="O5:O7" si="1">K5*N5</f>
        <v>2.6463999999999999</v>
      </c>
      <c r="P5" s="35">
        <f t="shared" ref="P5:P7" si="2">L5*N5</f>
        <v>2.6463999999999999</v>
      </c>
      <c r="Q5" s="35">
        <f t="shared" ref="Q5:Q7" si="3">O5+P5</f>
        <v>5.2927999999999997</v>
      </c>
      <c r="R5" s="39">
        <v>2.5</v>
      </c>
      <c r="S5" s="40">
        <f t="shared" ref="S5:S7" si="4">N5*R5</f>
        <v>0.66159999999999997</v>
      </c>
      <c r="T5" s="35">
        <v>2.5</v>
      </c>
      <c r="U5" s="40">
        <f t="shared" ref="U5:U7" si="5">N5*T5</f>
        <v>0.66159999999999997</v>
      </c>
      <c r="V5" s="41">
        <f t="shared" ref="V5:W7" si="6">R5+T5</f>
        <v>5</v>
      </c>
      <c r="W5" s="40">
        <f t="shared" si="6"/>
        <v>1.3231999999999999</v>
      </c>
      <c r="X5" s="42">
        <v>2.5</v>
      </c>
      <c r="Y5" s="40">
        <f t="shared" ref="Y5:Y7" si="7">X5*N5</f>
        <v>0.66159999999999997</v>
      </c>
      <c r="Z5" s="41">
        <v>2.5</v>
      </c>
      <c r="AA5" s="40">
        <f t="shared" ref="AA5:AA7" si="8">Z5*N5</f>
        <v>0.66159999999999997</v>
      </c>
      <c r="AB5" s="41">
        <f t="shared" ref="AB5:AC7" si="9">X5+Z5</f>
        <v>5</v>
      </c>
      <c r="AC5" s="40">
        <f t="shared" si="9"/>
        <v>1.3231999999999999</v>
      </c>
    </row>
    <row r="6" spans="1:29" x14ac:dyDescent="0.25">
      <c r="A6" s="23" t="s">
        <v>17</v>
      </c>
      <c r="B6" s="38">
        <v>287.86400000000003</v>
      </c>
      <c r="C6" s="24"/>
      <c r="D6" s="35">
        <f>F5</f>
        <v>61.674499999999995</v>
      </c>
      <c r="E6" s="35">
        <v>8.2520000000000007</v>
      </c>
      <c r="F6" s="24"/>
      <c r="G6" s="35">
        <v>1.5</v>
      </c>
      <c r="H6" s="37">
        <v>75.516000000000005</v>
      </c>
      <c r="I6" s="35">
        <v>1.101</v>
      </c>
      <c r="J6" s="45">
        <f>B6+D6+E6-F6-G6-H6-I6</f>
        <v>279.67349999999999</v>
      </c>
      <c r="K6" s="35">
        <v>35</v>
      </c>
      <c r="L6" s="35">
        <v>35</v>
      </c>
      <c r="M6" s="35">
        <f t="shared" si="0"/>
        <v>70</v>
      </c>
      <c r="N6" s="62">
        <v>0.28932999999999998</v>
      </c>
      <c r="O6" s="35">
        <f t="shared" si="1"/>
        <v>10.12655</v>
      </c>
      <c r="P6" s="35">
        <f t="shared" si="2"/>
        <v>10.12655</v>
      </c>
      <c r="Q6" s="35">
        <f t="shared" si="3"/>
        <v>20.2531</v>
      </c>
      <c r="R6" s="39">
        <v>1</v>
      </c>
      <c r="S6" s="40">
        <f t="shared" si="4"/>
        <v>0.28932999999999998</v>
      </c>
      <c r="T6" s="35">
        <v>1</v>
      </c>
      <c r="U6" s="40">
        <f t="shared" si="5"/>
        <v>0.28932999999999998</v>
      </c>
      <c r="V6" s="41">
        <f t="shared" si="6"/>
        <v>2</v>
      </c>
      <c r="W6" s="40">
        <f t="shared" si="6"/>
        <v>0.57865999999999995</v>
      </c>
      <c r="X6" s="42">
        <v>2.5</v>
      </c>
      <c r="Y6" s="40">
        <f t="shared" si="7"/>
        <v>0.723325</v>
      </c>
      <c r="Z6" s="41">
        <v>2.5</v>
      </c>
      <c r="AA6" s="40">
        <f t="shared" si="8"/>
        <v>0.723325</v>
      </c>
      <c r="AB6" s="41">
        <f t="shared" si="9"/>
        <v>5</v>
      </c>
      <c r="AC6" s="40">
        <f t="shared" si="9"/>
        <v>1.44665</v>
      </c>
    </row>
    <row r="7" spans="1:29" x14ac:dyDescent="0.25">
      <c r="A7" s="24" t="s">
        <v>42</v>
      </c>
      <c r="B7" s="38">
        <v>72.995999999999995</v>
      </c>
      <c r="C7" s="24"/>
      <c r="D7" s="35">
        <f>F4*0.48</f>
        <v>82.905599999999978</v>
      </c>
      <c r="E7" s="35">
        <v>3.161</v>
      </c>
      <c r="F7" s="46"/>
      <c r="G7" s="35">
        <v>0.5</v>
      </c>
      <c r="H7" s="47">
        <v>51.353999999999999</v>
      </c>
      <c r="I7" s="44">
        <v>9.2439999999999998</v>
      </c>
      <c r="J7" s="45">
        <f>B7+D7+E7-F7-G7-H7-I7</f>
        <v>97.964599999999976</v>
      </c>
      <c r="K7" s="35">
        <v>35</v>
      </c>
      <c r="L7" s="35">
        <v>35</v>
      </c>
      <c r="M7" s="35">
        <f t="shared" si="0"/>
        <v>70</v>
      </c>
      <c r="N7" s="62">
        <v>0.31473000000000001</v>
      </c>
      <c r="O7" s="35">
        <f t="shared" si="1"/>
        <v>11.015550000000001</v>
      </c>
      <c r="P7" s="35">
        <f t="shared" si="2"/>
        <v>11.015550000000001</v>
      </c>
      <c r="Q7" s="35">
        <f t="shared" si="3"/>
        <v>22.031100000000002</v>
      </c>
      <c r="R7" s="39">
        <v>1</v>
      </c>
      <c r="S7" s="40">
        <f t="shared" si="4"/>
        <v>0.31473000000000001</v>
      </c>
      <c r="T7" s="35">
        <v>1</v>
      </c>
      <c r="U7" s="40">
        <f t="shared" si="5"/>
        <v>0.31473000000000001</v>
      </c>
      <c r="V7" s="41">
        <f t="shared" si="6"/>
        <v>2</v>
      </c>
      <c r="W7" s="40">
        <f t="shared" si="6"/>
        <v>0.62946000000000002</v>
      </c>
      <c r="X7" s="42">
        <v>0.5</v>
      </c>
      <c r="Y7" s="40">
        <f t="shared" si="7"/>
        <v>0.157365</v>
      </c>
      <c r="Z7" s="41">
        <v>0.5</v>
      </c>
      <c r="AA7" s="40">
        <f t="shared" si="8"/>
        <v>0.157365</v>
      </c>
      <c r="AB7" s="41">
        <f t="shared" si="9"/>
        <v>1</v>
      </c>
      <c r="AC7" s="40">
        <f t="shared" si="9"/>
        <v>0.31473000000000001</v>
      </c>
    </row>
    <row r="8" spans="1:29" x14ac:dyDescent="0.25">
      <c r="A8" s="48" t="s">
        <v>18</v>
      </c>
      <c r="B8" s="51">
        <f>SUM(B4:B7)</f>
        <v>656.92899999999997</v>
      </c>
      <c r="C8" s="50"/>
      <c r="D8" s="50"/>
      <c r="E8" s="51">
        <f>SUM(E4:E7)</f>
        <v>24.343000000000004</v>
      </c>
      <c r="F8" s="50"/>
      <c r="G8" s="51">
        <f t="shared" ref="G8:I8" si="10">SUM(G4:G7)</f>
        <v>6</v>
      </c>
      <c r="H8" s="52">
        <f t="shared" si="10"/>
        <v>167.76600000000002</v>
      </c>
      <c r="I8" s="51">
        <f t="shared" si="10"/>
        <v>89.352000000000004</v>
      </c>
      <c r="J8" s="49">
        <f>SUM(J4:J7)</f>
        <v>673.45400000000006</v>
      </c>
      <c r="K8" s="51">
        <f t="shared" ref="K8:AC8" si="11">SUM(K4:K7)</f>
        <v>87.5</v>
      </c>
      <c r="L8" s="51">
        <f t="shared" si="11"/>
        <v>87.5</v>
      </c>
      <c r="M8" s="51">
        <f t="shared" si="11"/>
        <v>175</v>
      </c>
      <c r="N8" s="51">
        <f>+Q8/M8</f>
        <v>0.27820628571428574</v>
      </c>
      <c r="O8" s="51">
        <f t="shared" si="11"/>
        <v>24.343050000000002</v>
      </c>
      <c r="P8" s="51">
        <f t="shared" si="11"/>
        <v>24.343050000000002</v>
      </c>
      <c r="Q8" s="51">
        <f t="shared" si="11"/>
        <v>48.686100000000003</v>
      </c>
      <c r="R8" s="53">
        <f t="shared" si="11"/>
        <v>44.5</v>
      </c>
      <c r="S8" s="51">
        <f t="shared" si="11"/>
        <v>4.2232600000000007</v>
      </c>
      <c r="T8" s="51">
        <f t="shared" si="11"/>
        <v>44.5</v>
      </c>
      <c r="U8" s="51">
        <f t="shared" si="11"/>
        <v>4.2232600000000007</v>
      </c>
      <c r="V8" s="51">
        <f t="shared" si="11"/>
        <v>89</v>
      </c>
      <c r="W8" s="51">
        <f t="shared" si="11"/>
        <v>8.4465200000000014</v>
      </c>
      <c r="X8" s="51">
        <f t="shared" si="11"/>
        <v>13</v>
      </c>
      <c r="Y8" s="51">
        <f t="shared" si="11"/>
        <v>2.0968400000000003</v>
      </c>
      <c r="Z8" s="51">
        <f t="shared" si="11"/>
        <v>13</v>
      </c>
      <c r="AA8" s="51">
        <f t="shared" si="11"/>
        <v>2.0968400000000003</v>
      </c>
      <c r="AB8" s="51">
        <f t="shared" si="11"/>
        <v>26</v>
      </c>
      <c r="AC8" s="51">
        <f t="shared" si="11"/>
        <v>4.1936800000000005</v>
      </c>
    </row>
    <row r="9" spans="1:29" x14ac:dyDescent="0.25">
      <c r="A9" s="25" t="s">
        <v>19</v>
      </c>
      <c r="B9" s="54">
        <f>B8-B6</f>
        <v>369.06499999999994</v>
      </c>
      <c r="C9" s="32"/>
      <c r="D9" s="32"/>
      <c r="E9" s="32"/>
      <c r="F9" s="32"/>
      <c r="G9" s="32"/>
      <c r="H9" s="32"/>
      <c r="I9" s="32"/>
      <c r="J9" s="57">
        <f>J8-J6</f>
        <v>393.78050000000007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1" spans="1:29" x14ac:dyDescent="0.25">
      <c r="A11" s="22" t="s">
        <v>28</v>
      </c>
      <c r="B11" s="73" t="s">
        <v>32</v>
      </c>
      <c r="C11" s="74"/>
      <c r="D11" s="74"/>
      <c r="E11" s="74"/>
      <c r="F11" s="74"/>
      <c r="G11" s="74"/>
      <c r="H11" s="74"/>
      <c r="I11" s="74"/>
      <c r="J11" s="75"/>
      <c r="K11" s="73" t="s">
        <v>35</v>
      </c>
      <c r="L11" s="74"/>
      <c r="M11" s="75"/>
      <c r="N11" s="24" t="s">
        <v>0</v>
      </c>
      <c r="O11" s="73" t="s">
        <v>33</v>
      </c>
      <c r="P11" s="75"/>
      <c r="Q11" s="24"/>
      <c r="R11" s="73" t="s">
        <v>38</v>
      </c>
      <c r="S11" s="74"/>
      <c r="T11" s="74"/>
      <c r="U11" s="74"/>
      <c r="V11" s="74"/>
      <c r="W11" s="75"/>
      <c r="X11" s="76" t="s">
        <v>40</v>
      </c>
      <c r="Y11" s="77"/>
      <c r="Z11" s="77"/>
      <c r="AA11" s="77"/>
      <c r="AB11" s="77"/>
      <c r="AC11" s="78"/>
    </row>
    <row r="12" spans="1:29" x14ac:dyDescent="0.25">
      <c r="A12" s="25"/>
      <c r="B12" s="26">
        <v>45292</v>
      </c>
      <c r="C12" s="27" t="s">
        <v>1</v>
      </c>
      <c r="D12" s="27" t="s">
        <v>4</v>
      </c>
      <c r="E12" s="27" t="s">
        <v>3</v>
      </c>
      <c r="F12" s="27" t="s">
        <v>2</v>
      </c>
      <c r="G12" s="27" t="s">
        <v>5</v>
      </c>
      <c r="H12" s="29" t="s">
        <v>6</v>
      </c>
      <c r="I12" s="29" t="s">
        <v>7</v>
      </c>
      <c r="J12" s="30">
        <v>45658</v>
      </c>
      <c r="K12" s="31" t="s">
        <v>8</v>
      </c>
      <c r="L12" s="31" t="s">
        <v>9</v>
      </c>
      <c r="M12" s="31" t="s">
        <v>10</v>
      </c>
      <c r="N12" s="31" t="s">
        <v>11</v>
      </c>
      <c r="O12" s="31" t="s">
        <v>36</v>
      </c>
      <c r="P12" s="31" t="s">
        <v>9</v>
      </c>
      <c r="Q12" s="31" t="s">
        <v>10</v>
      </c>
      <c r="R12" s="32" t="s">
        <v>12</v>
      </c>
      <c r="S12" s="33"/>
      <c r="T12" s="34" t="s">
        <v>13</v>
      </c>
      <c r="U12" s="33"/>
      <c r="V12" s="34" t="s">
        <v>14</v>
      </c>
      <c r="W12" s="33"/>
      <c r="X12" s="32" t="s">
        <v>12</v>
      </c>
      <c r="Y12" s="33"/>
      <c r="Z12" s="34" t="s">
        <v>13</v>
      </c>
      <c r="AA12" s="33"/>
      <c r="AB12" s="34" t="s">
        <v>14</v>
      </c>
      <c r="AC12" s="33"/>
    </row>
    <row r="13" spans="1:29" x14ac:dyDescent="0.25">
      <c r="A13" s="24" t="s">
        <v>15</v>
      </c>
      <c r="B13" s="38">
        <f>+J4</f>
        <v>171.86300000000006</v>
      </c>
      <c r="C13" s="36">
        <v>250</v>
      </c>
      <c r="D13" s="24"/>
      <c r="E13" s="35">
        <v>14</v>
      </c>
      <c r="F13" s="35">
        <f>B13</f>
        <v>171.86300000000006</v>
      </c>
      <c r="G13" s="35">
        <v>13</v>
      </c>
      <c r="H13" s="35">
        <v>15</v>
      </c>
      <c r="I13" s="35">
        <v>80</v>
      </c>
      <c r="J13" s="38">
        <f>B13+C13+E13-F13-G13-H13-I13</f>
        <v>156</v>
      </c>
      <c r="K13" s="35">
        <v>5</v>
      </c>
      <c r="L13" s="60">
        <v>10</v>
      </c>
      <c r="M13" s="35">
        <f>K13+L13</f>
        <v>15</v>
      </c>
      <c r="N13" s="56">
        <v>7.0266718385280785E-2</v>
      </c>
      <c r="O13" s="35">
        <f>K13*N13</f>
        <v>0.3513335919264039</v>
      </c>
      <c r="P13" s="60">
        <f>L13*N13</f>
        <v>0.7026671838528078</v>
      </c>
      <c r="Q13" s="35">
        <f>O13+P13</f>
        <v>1.0540007757792118</v>
      </c>
      <c r="R13" s="39">
        <v>40</v>
      </c>
      <c r="S13" s="40">
        <f>N13*R13</f>
        <v>2.8106687354112312</v>
      </c>
      <c r="T13" s="60">
        <v>40</v>
      </c>
      <c r="U13" s="40">
        <f>N13*T13</f>
        <v>2.8106687354112312</v>
      </c>
      <c r="V13" s="41">
        <f>R13+T13</f>
        <v>80</v>
      </c>
      <c r="W13" s="40">
        <f>S13+U13</f>
        <v>5.6213374708224624</v>
      </c>
      <c r="X13" s="42">
        <v>7</v>
      </c>
      <c r="Y13" s="40">
        <f>X13*N13</f>
        <v>0.49186702869696552</v>
      </c>
      <c r="Z13" s="61">
        <v>7</v>
      </c>
      <c r="AA13" s="40">
        <f>Z13*N13</f>
        <v>0.49186702869696552</v>
      </c>
      <c r="AB13" s="41">
        <f>X13+Z13</f>
        <v>14</v>
      </c>
      <c r="AC13" s="40">
        <f>Y13+AA13</f>
        <v>0.98373405739393105</v>
      </c>
    </row>
    <row r="14" spans="1:29" x14ac:dyDescent="0.25">
      <c r="A14" s="43" t="s">
        <v>16</v>
      </c>
      <c r="B14" s="38">
        <f t="shared" ref="B14:B16" si="12">+J5</f>
        <v>123.95289999999997</v>
      </c>
      <c r="C14" s="24"/>
      <c r="D14" s="35">
        <f>F13*0.54</f>
        <v>92.806020000000032</v>
      </c>
      <c r="E14" s="35">
        <v>4</v>
      </c>
      <c r="F14" s="35">
        <f>B14*0.5</f>
        <v>61.976449999999986</v>
      </c>
      <c r="G14" s="35">
        <v>0.5</v>
      </c>
      <c r="H14" s="35">
        <v>25</v>
      </c>
      <c r="I14" s="35">
        <v>2</v>
      </c>
      <c r="J14" s="45">
        <f>B14+D14+E14-F14-G14-H14-I14</f>
        <v>131.28246999999999</v>
      </c>
      <c r="K14" s="35">
        <v>12</v>
      </c>
      <c r="L14" s="60">
        <v>13</v>
      </c>
      <c r="M14" s="35">
        <f t="shared" ref="M14:M16" si="13">K14+L14</f>
        <v>25</v>
      </c>
      <c r="N14" s="56">
        <v>0.26488054647071002</v>
      </c>
      <c r="O14" s="35">
        <f t="shared" ref="O14:O16" si="14">K14*N14</f>
        <v>3.1785665576485203</v>
      </c>
      <c r="P14" s="60">
        <f t="shared" ref="P14:P16" si="15">L14*N14</f>
        <v>3.4434471041192305</v>
      </c>
      <c r="Q14" s="35">
        <f t="shared" ref="Q14:Q16" si="16">O14+P14</f>
        <v>6.6220136617677507</v>
      </c>
      <c r="R14" s="39">
        <v>1</v>
      </c>
      <c r="S14" s="40">
        <f t="shared" ref="S14:S16" si="17">N14*R14</f>
        <v>0.26488054647071002</v>
      </c>
      <c r="T14" s="60">
        <v>1</v>
      </c>
      <c r="U14" s="40">
        <f t="shared" ref="U14:U16" si="18">N14*T14</f>
        <v>0.26488054647071002</v>
      </c>
      <c r="V14" s="41">
        <f t="shared" ref="V14:W16" si="19">R14+T14</f>
        <v>2</v>
      </c>
      <c r="W14" s="40">
        <f t="shared" si="19"/>
        <v>0.52976109294142004</v>
      </c>
      <c r="X14" s="42">
        <v>2</v>
      </c>
      <c r="Y14" s="40">
        <f t="shared" ref="Y14:Y16" si="20">X14*N14</f>
        <v>0.52976109294142004</v>
      </c>
      <c r="Z14" s="61">
        <v>2</v>
      </c>
      <c r="AA14" s="40">
        <f t="shared" ref="AA14:AA16" si="21">Z14*N14</f>
        <v>0.52976109294142004</v>
      </c>
      <c r="AB14" s="41">
        <f t="shared" ref="AB14:AC16" si="22">X14+Z14</f>
        <v>4</v>
      </c>
      <c r="AC14" s="40">
        <f t="shared" si="22"/>
        <v>1.0595221858828401</v>
      </c>
    </row>
    <row r="15" spans="1:29" x14ac:dyDescent="0.25">
      <c r="A15" s="23" t="s">
        <v>17</v>
      </c>
      <c r="B15" s="38">
        <f t="shared" si="12"/>
        <v>279.67349999999999</v>
      </c>
      <c r="C15" s="24"/>
      <c r="D15" s="35">
        <f>F14</f>
        <v>61.976449999999986</v>
      </c>
      <c r="E15" s="35">
        <v>8</v>
      </c>
      <c r="F15" s="24"/>
      <c r="G15" s="35">
        <v>0.5</v>
      </c>
      <c r="H15" s="35">
        <v>70</v>
      </c>
      <c r="I15" s="35">
        <v>1</v>
      </c>
      <c r="J15" s="45">
        <f>B15+D15+E15-F15-G15-H15-I15</f>
        <v>278.14994999999999</v>
      </c>
      <c r="K15" s="35">
        <v>35</v>
      </c>
      <c r="L15" s="60">
        <v>35</v>
      </c>
      <c r="M15" s="35">
        <f t="shared" si="13"/>
        <v>70</v>
      </c>
      <c r="N15" s="56">
        <v>0.28630366818555419</v>
      </c>
      <c r="O15" s="35">
        <f t="shared" si="14"/>
        <v>10.020628386494398</v>
      </c>
      <c r="P15" s="60">
        <f t="shared" si="15"/>
        <v>10.020628386494398</v>
      </c>
      <c r="Q15" s="35">
        <f t="shared" si="16"/>
        <v>20.041256772988795</v>
      </c>
      <c r="R15" s="39">
        <v>0.5</v>
      </c>
      <c r="S15" s="40">
        <f t="shared" si="17"/>
        <v>0.1431518340927771</v>
      </c>
      <c r="T15" s="60">
        <v>0.5</v>
      </c>
      <c r="U15" s="40">
        <f t="shared" si="18"/>
        <v>0.1431518340927771</v>
      </c>
      <c r="V15" s="41">
        <f t="shared" si="19"/>
        <v>1</v>
      </c>
      <c r="W15" s="40">
        <f t="shared" si="19"/>
        <v>0.28630366818555419</v>
      </c>
      <c r="X15" s="42">
        <v>4</v>
      </c>
      <c r="Y15" s="40">
        <f t="shared" si="20"/>
        <v>1.1452146727422168</v>
      </c>
      <c r="Z15" s="61">
        <v>4</v>
      </c>
      <c r="AA15" s="40">
        <f t="shared" si="21"/>
        <v>1.1452146727422168</v>
      </c>
      <c r="AB15" s="41">
        <f t="shared" si="22"/>
        <v>8</v>
      </c>
      <c r="AC15" s="40">
        <f t="shared" si="22"/>
        <v>2.2904293454844336</v>
      </c>
    </row>
    <row r="16" spans="1:29" x14ac:dyDescent="0.25">
      <c r="A16" s="24" t="s">
        <v>42</v>
      </c>
      <c r="B16" s="38">
        <f t="shared" si="12"/>
        <v>97.964599999999976</v>
      </c>
      <c r="C16" s="24"/>
      <c r="D16" s="35">
        <f>F13*0.46</f>
        <v>79.056980000000024</v>
      </c>
      <c r="E16" s="35">
        <v>3</v>
      </c>
      <c r="F16" s="46"/>
      <c r="G16" s="35">
        <v>0.8</v>
      </c>
      <c r="H16" s="44">
        <v>60</v>
      </c>
      <c r="I16" s="44">
        <v>6</v>
      </c>
      <c r="J16" s="45">
        <f>B16+D16+E16-F16-G16-H16-I16</f>
        <v>113.22157999999999</v>
      </c>
      <c r="K16" s="35">
        <v>30</v>
      </c>
      <c r="L16" s="60">
        <v>30</v>
      </c>
      <c r="M16" s="35">
        <f t="shared" si="13"/>
        <v>60</v>
      </c>
      <c r="N16" s="56">
        <v>0.3154380320484419</v>
      </c>
      <c r="O16" s="35">
        <f t="shared" si="14"/>
        <v>9.4631409614532576</v>
      </c>
      <c r="P16" s="60">
        <f t="shared" si="15"/>
        <v>9.4631409614532576</v>
      </c>
      <c r="Q16" s="35">
        <f t="shared" si="16"/>
        <v>18.926281922906515</v>
      </c>
      <c r="R16" s="39">
        <v>3</v>
      </c>
      <c r="S16" s="40">
        <f t="shared" si="17"/>
        <v>0.94631409614532569</v>
      </c>
      <c r="T16" s="60">
        <v>3</v>
      </c>
      <c r="U16" s="40">
        <f t="shared" si="18"/>
        <v>0.94631409614532569</v>
      </c>
      <c r="V16" s="41">
        <f t="shared" si="19"/>
        <v>6</v>
      </c>
      <c r="W16" s="40">
        <f t="shared" si="19"/>
        <v>1.8926281922906514</v>
      </c>
      <c r="X16" s="42">
        <v>1.5</v>
      </c>
      <c r="Y16" s="40">
        <f t="shared" si="20"/>
        <v>0.47315704807266284</v>
      </c>
      <c r="Z16" s="61">
        <v>1.5</v>
      </c>
      <c r="AA16" s="40">
        <f t="shared" si="21"/>
        <v>0.47315704807266284</v>
      </c>
      <c r="AB16" s="41">
        <f t="shared" si="22"/>
        <v>3</v>
      </c>
      <c r="AC16" s="40">
        <f t="shared" si="22"/>
        <v>0.94631409614532569</v>
      </c>
    </row>
    <row r="17" spans="1:29" x14ac:dyDescent="0.25">
      <c r="A17" s="48" t="s">
        <v>18</v>
      </c>
      <c r="B17" s="51">
        <f>SUM(B13:B16)</f>
        <v>673.45400000000006</v>
      </c>
      <c r="C17" s="50"/>
      <c r="D17" s="50"/>
      <c r="E17" s="51">
        <f>SUM(E13:E16)</f>
        <v>29</v>
      </c>
      <c r="F17" s="50"/>
      <c r="G17" s="51">
        <f t="shared" ref="G17:I17" si="23">SUM(G13:G16)</f>
        <v>14.8</v>
      </c>
      <c r="H17" s="51">
        <f t="shared" si="23"/>
        <v>170</v>
      </c>
      <c r="I17" s="51">
        <f t="shared" si="23"/>
        <v>89</v>
      </c>
      <c r="J17" s="49">
        <f>SUM(J13:J16)</f>
        <v>678.654</v>
      </c>
      <c r="K17" s="51">
        <f t="shared" ref="K17:AC17" si="24">SUM(K13:K16)</f>
        <v>82</v>
      </c>
      <c r="L17" s="51">
        <f t="shared" si="24"/>
        <v>88</v>
      </c>
      <c r="M17" s="51">
        <f t="shared" si="24"/>
        <v>170</v>
      </c>
      <c r="N17" s="51">
        <f>+Q17/M17</f>
        <v>0.27437384196142511</v>
      </c>
      <c r="O17" s="51">
        <f t="shared" si="24"/>
        <v>23.013669497522578</v>
      </c>
      <c r="P17" s="51">
        <f t="shared" si="24"/>
        <v>23.629883635919693</v>
      </c>
      <c r="Q17" s="51">
        <f t="shared" si="24"/>
        <v>46.643553133442268</v>
      </c>
      <c r="R17" s="53">
        <f t="shared" si="24"/>
        <v>44.5</v>
      </c>
      <c r="S17" s="51">
        <f t="shared" si="24"/>
        <v>4.1650152121200446</v>
      </c>
      <c r="T17" s="51">
        <f t="shared" si="24"/>
        <v>44.5</v>
      </c>
      <c r="U17" s="51">
        <f t="shared" si="24"/>
        <v>4.1650152121200446</v>
      </c>
      <c r="V17" s="51">
        <f t="shared" si="24"/>
        <v>89</v>
      </c>
      <c r="W17" s="51">
        <f t="shared" si="24"/>
        <v>8.3300304242400891</v>
      </c>
      <c r="X17" s="51">
        <f t="shared" si="24"/>
        <v>14.5</v>
      </c>
      <c r="Y17" s="51">
        <f t="shared" si="24"/>
        <v>2.6399998424532649</v>
      </c>
      <c r="Z17" s="51">
        <f t="shared" si="24"/>
        <v>14.5</v>
      </c>
      <c r="AA17" s="51">
        <f t="shared" si="24"/>
        <v>2.6399998424532649</v>
      </c>
      <c r="AB17" s="51">
        <f t="shared" si="24"/>
        <v>29</v>
      </c>
      <c r="AC17" s="51">
        <f t="shared" si="24"/>
        <v>5.2799996849065298</v>
      </c>
    </row>
    <row r="18" spans="1:29" x14ac:dyDescent="0.25">
      <c r="A18" s="25" t="s">
        <v>19</v>
      </c>
      <c r="B18" s="54">
        <f>B17-B15</f>
        <v>393.78050000000007</v>
      </c>
      <c r="C18" s="32"/>
      <c r="D18" s="32"/>
      <c r="E18" s="32"/>
      <c r="F18" s="32"/>
      <c r="G18" s="32"/>
      <c r="H18" s="32"/>
      <c r="I18" s="32"/>
      <c r="J18" s="57">
        <f>J17-J15</f>
        <v>400.50405000000001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20" spans="1:29" x14ac:dyDescent="0.25">
      <c r="A20" s="22" t="s">
        <v>34</v>
      </c>
      <c r="B20" s="73" t="s">
        <v>32</v>
      </c>
      <c r="C20" s="74"/>
      <c r="D20" s="74"/>
      <c r="E20" s="74"/>
      <c r="F20" s="74"/>
      <c r="G20" s="74"/>
      <c r="H20" s="74"/>
      <c r="I20" s="74"/>
      <c r="J20" s="75"/>
      <c r="K20" s="73" t="s">
        <v>35</v>
      </c>
      <c r="L20" s="74"/>
      <c r="M20" s="75"/>
      <c r="N20" s="24" t="s">
        <v>0</v>
      </c>
      <c r="O20" s="73" t="s">
        <v>33</v>
      </c>
      <c r="P20" s="75"/>
      <c r="Q20" s="24"/>
      <c r="R20" s="73" t="s">
        <v>41</v>
      </c>
      <c r="S20" s="74"/>
      <c r="T20" s="74"/>
      <c r="U20" s="74"/>
      <c r="V20" s="74"/>
      <c r="W20" s="75"/>
      <c r="X20" s="76" t="s">
        <v>40</v>
      </c>
      <c r="Y20" s="77"/>
      <c r="Z20" s="77"/>
      <c r="AA20" s="77"/>
      <c r="AB20" s="77"/>
      <c r="AC20" s="78"/>
    </row>
    <row r="21" spans="1:29" x14ac:dyDescent="0.25">
      <c r="A21" s="25"/>
      <c r="B21" s="26">
        <v>45292</v>
      </c>
      <c r="C21" s="27" t="s">
        <v>1</v>
      </c>
      <c r="D21" s="27" t="s">
        <v>4</v>
      </c>
      <c r="E21" s="27" t="s">
        <v>3</v>
      </c>
      <c r="F21" s="27" t="s">
        <v>2</v>
      </c>
      <c r="G21" s="27" t="s">
        <v>5</v>
      </c>
      <c r="H21" s="29" t="s">
        <v>6</v>
      </c>
      <c r="I21" s="29" t="s">
        <v>7</v>
      </c>
      <c r="J21" s="30">
        <v>45658</v>
      </c>
      <c r="K21" s="31" t="s">
        <v>36</v>
      </c>
      <c r="L21" s="31" t="s">
        <v>9</v>
      </c>
      <c r="M21" s="31" t="s">
        <v>10</v>
      </c>
      <c r="N21" s="31" t="s">
        <v>11</v>
      </c>
      <c r="O21" s="31" t="s">
        <v>8</v>
      </c>
      <c r="P21" s="31" t="s">
        <v>9</v>
      </c>
      <c r="Q21" s="31" t="s">
        <v>10</v>
      </c>
      <c r="R21" s="32" t="s">
        <v>12</v>
      </c>
      <c r="S21" s="33"/>
      <c r="T21" s="34" t="s">
        <v>13</v>
      </c>
      <c r="U21" s="33"/>
      <c r="V21" s="34" t="s">
        <v>14</v>
      </c>
      <c r="W21" s="33"/>
      <c r="X21" s="32" t="s">
        <v>12</v>
      </c>
      <c r="Y21" s="33"/>
      <c r="Z21" s="34" t="s">
        <v>13</v>
      </c>
      <c r="AA21" s="33"/>
      <c r="AB21" s="34" t="s">
        <v>14</v>
      </c>
      <c r="AC21" s="33"/>
    </row>
    <row r="22" spans="1:29" x14ac:dyDescent="0.25">
      <c r="A22" s="24" t="s">
        <v>15</v>
      </c>
      <c r="B22" s="38">
        <f>+J13</f>
        <v>156</v>
      </c>
      <c r="C22" s="36">
        <v>253</v>
      </c>
      <c r="D22" s="24"/>
      <c r="E22" s="35">
        <v>11</v>
      </c>
      <c r="F22" s="35">
        <f>B22</f>
        <v>156</v>
      </c>
      <c r="G22" s="35">
        <v>13</v>
      </c>
      <c r="H22" s="35">
        <v>16</v>
      </c>
      <c r="I22" s="35">
        <v>86</v>
      </c>
      <c r="J22" s="38">
        <f>B22+C22+E22-F22-G22-H22-I22</f>
        <v>149</v>
      </c>
      <c r="K22" s="70">
        <v>9</v>
      </c>
      <c r="L22" s="58">
        <v>7</v>
      </c>
      <c r="M22" s="35">
        <f>K22+L22</f>
        <v>16</v>
      </c>
      <c r="N22" s="56">
        <v>7.3940000000000006E-2</v>
      </c>
      <c r="O22" s="70">
        <f>K22*N22</f>
        <v>0.66546000000000005</v>
      </c>
      <c r="P22" s="58">
        <f>L22*N22</f>
        <v>0.51758000000000004</v>
      </c>
      <c r="Q22" s="35">
        <f>O22+P22</f>
        <v>1.1830400000000001</v>
      </c>
      <c r="R22" s="71">
        <v>43</v>
      </c>
      <c r="S22" s="40">
        <f>N22*R22</f>
        <v>3.1794200000000004</v>
      </c>
      <c r="T22" s="58">
        <v>43</v>
      </c>
      <c r="U22" s="40">
        <f>N22*T22</f>
        <v>3.1794200000000004</v>
      </c>
      <c r="V22" s="41">
        <f>R22+T22</f>
        <v>86</v>
      </c>
      <c r="W22" s="40">
        <f>S22+U22</f>
        <v>6.3588400000000007</v>
      </c>
      <c r="X22" s="72">
        <v>5.5</v>
      </c>
      <c r="Y22" s="40">
        <f>X22*N22</f>
        <v>0.40667000000000003</v>
      </c>
      <c r="Z22" s="59">
        <v>5.5</v>
      </c>
      <c r="AA22" s="40">
        <f>Z22*N22</f>
        <v>0.40667000000000003</v>
      </c>
      <c r="AB22" s="41">
        <f>X22+Z22</f>
        <v>11</v>
      </c>
      <c r="AC22" s="40">
        <f>Y22+AA22</f>
        <v>0.81334000000000006</v>
      </c>
    </row>
    <row r="23" spans="1:29" x14ac:dyDescent="0.25">
      <c r="A23" s="43" t="s">
        <v>16</v>
      </c>
      <c r="B23" s="38">
        <f t="shared" ref="B23:B25" si="25">+J14</f>
        <v>131.28246999999999</v>
      </c>
      <c r="C23" s="24"/>
      <c r="D23" s="35">
        <f>F22*0.54</f>
        <v>84.240000000000009</v>
      </c>
      <c r="E23" s="35">
        <v>4</v>
      </c>
      <c r="F23" s="35">
        <f>B23*0.5</f>
        <v>65.641234999999995</v>
      </c>
      <c r="G23" s="35">
        <v>0.5</v>
      </c>
      <c r="H23" s="35">
        <v>26</v>
      </c>
      <c r="I23" s="35">
        <v>2</v>
      </c>
      <c r="J23" s="45">
        <f>B23+D23+E23-F23-G23-H23-I23</f>
        <v>125.381235</v>
      </c>
      <c r="K23" s="70">
        <v>13</v>
      </c>
      <c r="L23" s="58">
        <v>13</v>
      </c>
      <c r="M23" s="35">
        <f t="shared" ref="M23:M25" si="26">K23+L23</f>
        <v>26</v>
      </c>
      <c r="N23" s="56">
        <v>0.26463999999999999</v>
      </c>
      <c r="O23" s="70">
        <f t="shared" ref="O23:O25" si="27">K23*N23</f>
        <v>3.4403199999999998</v>
      </c>
      <c r="P23" s="58">
        <f t="shared" ref="P23:P25" si="28">L23*N23</f>
        <v>3.4403199999999998</v>
      </c>
      <c r="Q23" s="35">
        <f t="shared" ref="Q23:Q25" si="29">O23+P23</f>
        <v>6.8806399999999996</v>
      </c>
      <c r="R23" s="71">
        <v>1</v>
      </c>
      <c r="S23" s="40">
        <f t="shared" ref="S23:S25" si="30">N23*R23</f>
        <v>0.26463999999999999</v>
      </c>
      <c r="T23" s="58">
        <v>1</v>
      </c>
      <c r="U23" s="40">
        <f t="shared" ref="U23:U25" si="31">N23*T23</f>
        <v>0.26463999999999999</v>
      </c>
      <c r="V23" s="41">
        <f t="shared" ref="V23:V25" si="32">R23+T23</f>
        <v>2</v>
      </c>
      <c r="W23" s="40">
        <f t="shared" ref="W23:W25" si="33">S23+U23</f>
        <v>0.52927999999999997</v>
      </c>
      <c r="X23" s="72">
        <v>2</v>
      </c>
      <c r="Y23" s="40">
        <f t="shared" ref="Y23:Y25" si="34">X23*N23</f>
        <v>0.52927999999999997</v>
      </c>
      <c r="Z23" s="59">
        <v>2</v>
      </c>
      <c r="AA23" s="40">
        <f t="shared" ref="AA23:AA25" si="35">Z23*N23</f>
        <v>0.52927999999999997</v>
      </c>
      <c r="AB23" s="41">
        <f t="shared" ref="AB23:AB25" si="36">X23+Z23</f>
        <v>4</v>
      </c>
      <c r="AC23" s="40">
        <f t="shared" ref="AC23:AC25" si="37">Y23+AA23</f>
        <v>1.0585599999999999</v>
      </c>
    </row>
    <row r="24" spans="1:29" x14ac:dyDescent="0.25">
      <c r="A24" s="23" t="s">
        <v>17</v>
      </c>
      <c r="B24" s="38">
        <f t="shared" si="25"/>
        <v>278.14994999999999</v>
      </c>
      <c r="C24" s="24"/>
      <c r="D24" s="35">
        <f>F23</f>
        <v>65.641234999999995</v>
      </c>
      <c r="E24" s="35">
        <v>8</v>
      </c>
      <c r="F24" s="24"/>
      <c r="G24" s="35">
        <v>0.5</v>
      </c>
      <c r="H24" s="35">
        <v>70</v>
      </c>
      <c r="I24" s="35">
        <v>3</v>
      </c>
      <c r="J24" s="45">
        <f>B24+D24+E24-F24-G24-H24-I24</f>
        <v>278.29118499999998</v>
      </c>
      <c r="K24" s="70">
        <v>30</v>
      </c>
      <c r="L24" s="58">
        <v>40</v>
      </c>
      <c r="M24" s="35">
        <f t="shared" si="26"/>
        <v>70</v>
      </c>
      <c r="N24" s="56">
        <v>0.28932999999999998</v>
      </c>
      <c r="O24" s="70">
        <f t="shared" si="27"/>
        <v>8.6798999999999999</v>
      </c>
      <c r="P24" s="58">
        <f t="shared" si="28"/>
        <v>11.5732</v>
      </c>
      <c r="Q24" s="35">
        <f t="shared" si="29"/>
        <v>20.2531</v>
      </c>
      <c r="R24" s="71">
        <v>1.5</v>
      </c>
      <c r="S24" s="40">
        <f t="shared" si="30"/>
        <v>0.43399499999999996</v>
      </c>
      <c r="T24" s="58">
        <v>1.5</v>
      </c>
      <c r="U24" s="40">
        <f t="shared" si="31"/>
        <v>0.43399499999999996</v>
      </c>
      <c r="V24" s="41">
        <f t="shared" si="32"/>
        <v>3</v>
      </c>
      <c r="W24" s="40">
        <f t="shared" si="33"/>
        <v>0.86798999999999993</v>
      </c>
      <c r="X24" s="72">
        <v>4</v>
      </c>
      <c r="Y24" s="40">
        <f t="shared" si="34"/>
        <v>1.1573199999999999</v>
      </c>
      <c r="Z24" s="59">
        <v>4</v>
      </c>
      <c r="AA24" s="40">
        <f t="shared" si="35"/>
        <v>1.1573199999999999</v>
      </c>
      <c r="AB24" s="41">
        <f t="shared" si="36"/>
        <v>8</v>
      </c>
      <c r="AC24" s="40">
        <f t="shared" si="37"/>
        <v>2.3146399999999998</v>
      </c>
    </row>
    <row r="25" spans="1:29" x14ac:dyDescent="0.25">
      <c r="A25" s="24" t="s">
        <v>42</v>
      </c>
      <c r="B25" s="38">
        <f t="shared" si="25"/>
        <v>113.22157999999999</v>
      </c>
      <c r="C25" s="24"/>
      <c r="D25" s="35">
        <f>F22*0.46</f>
        <v>71.760000000000005</v>
      </c>
      <c r="E25" s="35">
        <v>4</v>
      </c>
      <c r="F25" s="46"/>
      <c r="G25" s="35">
        <v>0.9</v>
      </c>
      <c r="H25" s="44">
        <v>62</v>
      </c>
      <c r="I25" s="44">
        <v>5</v>
      </c>
      <c r="J25" s="45">
        <f>B25+D25+E25-F25-G25-H25-I25</f>
        <v>121.08158</v>
      </c>
      <c r="K25" s="70">
        <v>35</v>
      </c>
      <c r="L25" s="58">
        <v>27</v>
      </c>
      <c r="M25" s="35">
        <f t="shared" si="26"/>
        <v>62</v>
      </c>
      <c r="N25" s="56">
        <v>0.31473000000000001</v>
      </c>
      <c r="O25" s="70">
        <f t="shared" si="27"/>
        <v>11.015550000000001</v>
      </c>
      <c r="P25" s="58">
        <f t="shared" si="28"/>
        <v>8.4977099999999997</v>
      </c>
      <c r="Q25" s="35">
        <f t="shared" si="29"/>
        <v>19.513260000000002</v>
      </c>
      <c r="R25" s="71">
        <v>2.5</v>
      </c>
      <c r="S25" s="40">
        <f t="shared" si="30"/>
        <v>0.786825</v>
      </c>
      <c r="T25" s="58">
        <v>2.5</v>
      </c>
      <c r="U25" s="40">
        <f t="shared" si="31"/>
        <v>0.786825</v>
      </c>
      <c r="V25" s="41">
        <f t="shared" si="32"/>
        <v>5</v>
      </c>
      <c r="W25" s="40">
        <f t="shared" si="33"/>
        <v>1.57365</v>
      </c>
      <c r="X25" s="72">
        <v>2</v>
      </c>
      <c r="Y25" s="40">
        <f t="shared" si="34"/>
        <v>0.62946000000000002</v>
      </c>
      <c r="Z25" s="59">
        <v>2</v>
      </c>
      <c r="AA25" s="40">
        <f t="shared" si="35"/>
        <v>0.62946000000000002</v>
      </c>
      <c r="AB25" s="41">
        <f t="shared" si="36"/>
        <v>4</v>
      </c>
      <c r="AC25" s="40">
        <f t="shared" si="37"/>
        <v>1.25892</v>
      </c>
    </row>
    <row r="26" spans="1:29" x14ac:dyDescent="0.25">
      <c r="A26" s="48" t="s">
        <v>18</v>
      </c>
      <c r="B26" s="51">
        <f>SUM(B22:B25)</f>
        <v>678.654</v>
      </c>
      <c r="C26" s="50"/>
      <c r="D26" s="50"/>
      <c r="E26" s="51">
        <f>SUM(E22:E25)</f>
        <v>27</v>
      </c>
      <c r="F26" s="50"/>
      <c r="G26" s="51">
        <f t="shared" ref="G26:I26" si="38">SUM(G22:G25)</f>
        <v>14.9</v>
      </c>
      <c r="H26" s="51">
        <f t="shared" si="38"/>
        <v>174</v>
      </c>
      <c r="I26" s="51">
        <f t="shared" si="38"/>
        <v>96</v>
      </c>
      <c r="J26" s="49">
        <f>SUM(J22:J25)</f>
        <v>673.75400000000002</v>
      </c>
      <c r="K26" s="51">
        <f t="shared" ref="K26:M26" si="39">SUM(K22:K25)</f>
        <v>87</v>
      </c>
      <c r="L26" s="51">
        <f t="shared" si="39"/>
        <v>87</v>
      </c>
      <c r="M26" s="51">
        <f t="shared" si="39"/>
        <v>174</v>
      </c>
      <c r="N26" s="51">
        <f>+Q26/M26</f>
        <v>0.27488528735632184</v>
      </c>
      <c r="O26" s="51">
        <f t="shared" ref="O26:AC26" si="40">SUM(O22:O25)</f>
        <v>23.80123</v>
      </c>
      <c r="P26" s="51">
        <f t="shared" si="40"/>
        <v>24.02881</v>
      </c>
      <c r="Q26" s="51">
        <f t="shared" si="40"/>
        <v>47.830040000000004</v>
      </c>
      <c r="R26" s="53">
        <f t="shared" si="40"/>
        <v>48</v>
      </c>
      <c r="S26" s="51">
        <f t="shared" si="40"/>
        <v>4.6648800000000001</v>
      </c>
      <c r="T26" s="51">
        <f t="shared" si="40"/>
        <v>48</v>
      </c>
      <c r="U26" s="51">
        <f t="shared" si="40"/>
        <v>4.6648800000000001</v>
      </c>
      <c r="V26" s="51">
        <f t="shared" si="40"/>
        <v>96</v>
      </c>
      <c r="W26" s="51">
        <f t="shared" si="40"/>
        <v>9.3297600000000003</v>
      </c>
      <c r="X26" s="51">
        <f t="shared" si="40"/>
        <v>13.5</v>
      </c>
      <c r="Y26" s="51">
        <f t="shared" si="40"/>
        <v>2.7227299999999999</v>
      </c>
      <c r="Z26" s="51">
        <f t="shared" si="40"/>
        <v>13.5</v>
      </c>
      <c r="AA26" s="51">
        <f t="shared" si="40"/>
        <v>2.7227299999999999</v>
      </c>
      <c r="AB26" s="51">
        <f t="shared" si="40"/>
        <v>27</v>
      </c>
      <c r="AC26" s="51">
        <f t="shared" si="40"/>
        <v>5.4454599999999997</v>
      </c>
    </row>
    <row r="27" spans="1:29" x14ac:dyDescent="0.25">
      <c r="A27" s="25" t="s">
        <v>19</v>
      </c>
      <c r="B27" s="54">
        <f>B26-B24</f>
        <v>400.50405000000001</v>
      </c>
      <c r="C27" s="32"/>
      <c r="D27" s="32"/>
      <c r="E27" s="32"/>
      <c r="F27" s="32"/>
      <c r="G27" s="32"/>
      <c r="H27" s="32"/>
      <c r="I27" s="32"/>
      <c r="J27" s="57">
        <f>J26-J24</f>
        <v>395.46281500000003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</sheetData>
  <mergeCells count="15">
    <mergeCell ref="B2:J2"/>
    <mergeCell ref="K2:M2"/>
    <mergeCell ref="O2:P2"/>
    <mergeCell ref="R2:W2"/>
    <mergeCell ref="X2:AC2"/>
    <mergeCell ref="B11:J11"/>
    <mergeCell ref="K11:M11"/>
    <mergeCell ref="O11:P11"/>
    <mergeCell ref="R11:W11"/>
    <mergeCell ref="X11:AC11"/>
    <mergeCell ref="B20:J20"/>
    <mergeCell ref="K20:M20"/>
    <mergeCell ref="O20:P20"/>
    <mergeCell ref="R20:W20"/>
    <mergeCell ref="X20:AC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F3B4-4A9E-4721-9BDD-3D3FA2FB32EC}">
  <dimension ref="A3:R19"/>
  <sheetViews>
    <sheetView zoomScaleNormal="100" workbookViewId="0">
      <pane xSplit="1" topLeftCell="B1" activePane="topRight" state="frozen"/>
      <selection pane="topRight"/>
    </sheetView>
  </sheetViews>
  <sheetFormatPr defaultColWidth="8.85546875" defaultRowHeight="12" x14ac:dyDescent="0.25"/>
  <cols>
    <col min="1" max="1" width="27.42578125" style="2" customWidth="1"/>
    <col min="2" max="16384" width="8.85546875" style="2"/>
  </cols>
  <sheetData>
    <row r="3" spans="1:18" x14ac:dyDescent="0.25">
      <c r="A3" s="1">
        <v>2023</v>
      </c>
      <c r="B3" s="79" t="s">
        <v>29</v>
      </c>
      <c r="C3" s="79"/>
      <c r="D3" s="79"/>
      <c r="E3" s="79"/>
      <c r="F3" s="79"/>
      <c r="G3" s="80" t="s">
        <v>30</v>
      </c>
      <c r="H3" s="80"/>
      <c r="I3" s="80"/>
      <c r="J3" s="80"/>
      <c r="K3" s="80"/>
      <c r="L3" s="80" t="s">
        <v>31</v>
      </c>
      <c r="M3" s="80"/>
      <c r="N3" s="80"/>
      <c r="O3" s="80"/>
      <c r="P3" s="80"/>
      <c r="R3" s="19"/>
    </row>
    <row r="4" spans="1:18" x14ac:dyDescent="0.25">
      <c r="A4" s="3"/>
      <c r="B4" s="4" t="s">
        <v>20</v>
      </c>
      <c r="C4" s="5" t="s">
        <v>21</v>
      </c>
      <c r="D4" s="4" t="s">
        <v>22</v>
      </c>
      <c r="E4" s="4" t="s">
        <v>23</v>
      </c>
      <c r="F4" s="6" t="s">
        <v>24</v>
      </c>
      <c r="G4" s="4" t="s">
        <v>20</v>
      </c>
      <c r="H4" s="5" t="s">
        <v>21</v>
      </c>
      <c r="I4" s="4" t="s">
        <v>22</v>
      </c>
      <c r="J4" s="4" t="s">
        <v>23</v>
      </c>
      <c r="K4" s="6" t="s">
        <v>24</v>
      </c>
      <c r="L4" s="4" t="s">
        <v>20</v>
      </c>
      <c r="M4" s="5" t="s">
        <v>21</v>
      </c>
      <c r="N4" s="4" t="s">
        <v>22</v>
      </c>
      <c r="O4" s="4" t="s">
        <v>23</v>
      </c>
      <c r="P4" s="6" t="s">
        <v>24</v>
      </c>
      <c r="R4" s="19"/>
    </row>
    <row r="5" spans="1:18" x14ac:dyDescent="0.25">
      <c r="A5" s="7" t="s">
        <v>25</v>
      </c>
      <c r="B5" s="20">
        <v>200.31299999999999</v>
      </c>
      <c r="C5" s="9">
        <v>189.36799999999999</v>
      </c>
      <c r="D5" s="63">
        <v>183.98599999999999</v>
      </c>
      <c r="E5" s="63">
        <v>198.55600000000001</v>
      </c>
      <c r="F5" s="64">
        <f>SUM(B5:E5)</f>
        <v>772.22299999999996</v>
      </c>
      <c r="G5" s="65">
        <v>20</v>
      </c>
      <c r="H5" s="66">
        <v>40</v>
      </c>
      <c r="I5" s="63">
        <v>45</v>
      </c>
      <c r="J5" s="67">
        <v>45</v>
      </c>
      <c r="K5" s="64">
        <f>SUM(G5:J5)</f>
        <v>150</v>
      </c>
      <c r="L5" s="68">
        <v>30</v>
      </c>
      <c r="M5" s="66">
        <v>30</v>
      </c>
      <c r="N5" s="63">
        <v>30</v>
      </c>
      <c r="O5" s="63">
        <v>30</v>
      </c>
      <c r="P5" s="10">
        <f>SUM(L5:O5)</f>
        <v>120</v>
      </c>
      <c r="R5" s="19"/>
    </row>
    <row r="6" spans="1:18" x14ac:dyDescent="0.25">
      <c r="A6" s="7" t="s">
        <v>27</v>
      </c>
      <c r="B6" s="8">
        <v>16.372</v>
      </c>
      <c r="C6" s="8">
        <v>15.596</v>
      </c>
      <c r="D6" s="63">
        <v>15.19</v>
      </c>
      <c r="E6" s="63">
        <v>16.533000000000001</v>
      </c>
      <c r="F6" s="64">
        <f>SUM(B6:E6)</f>
        <v>63.691000000000003</v>
      </c>
      <c r="G6" s="63">
        <v>3</v>
      </c>
      <c r="H6" s="63">
        <v>3</v>
      </c>
      <c r="I6" s="63">
        <v>3.4</v>
      </c>
      <c r="J6" s="63">
        <v>3.4</v>
      </c>
      <c r="K6" s="64">
        <f>SUM(G6:J6)</f>
        <v>12.8</v>
      </c>
      <c r="L6" s="63">
        <v>1.3</v>
      </c>
      <c r="M6" s="63">
        <v>1.3</v>
      </c>
      <c r="N6" s="63">
        <v>1.3</v>
      </c>
      <c r="O6" s="63">
        <v>1.3</v>
      </c>
      <c r="P6" s="10">
        <f>SUM(L6:O6)</f>
        <v>5.2</v>
      </c>
      <c r="R6" s="19"/>
    </row>
    <row r="7" spans="1:18" x14ac:dyDescent="0.25">
      <c r="A7" s="7" t="s">
        <v>26</v>
      </c>
      <c r="B7" s="11">
        <f>B6/B5</f>
        <v>8.1732089280276365E-2</v>
      </c>
      <c r="C7" s="11">
        <f>C6/C5</f>
        <v>8.2358159773562589E-2</v>
      </c>
      <c r="D7" s="69">
        <f>D6/D5</f>
        <v>8.2560629613122744E-2</v>
      </c>
      <c r="E7" s="69">
        <f>E6/E5</f>
        <v>8.3266181832833061E-2</v>
      </c>
      <c r="F7" s="69">
        <f>F6/F5</f>
        <v>8.2477470886000548E-2</v>
      </c>
      <c r="G7" s="69">
        <f t="shared" ref="G7:P7" si="0">G6/G5</f>
        <v>0.15</v>
      </c>
      <c r="H7" s="69">
        <f t="shared" si="0"/>
        <v>7.4999999999999997E-2</v>
      </c>
      <c r="I7" s="69">
        <f t="shared" si="0"/>
        <v>7.5555555555555556E-2</v>
      </c>
      <c r="J7" s="69">
        <f t="shared" si="0"/>
        <v>7.5555555555555556E-2</v>
      </c>
      <c r="K7" s="69">
        <f t="shared" si="0"/>
        <v>8.5333333333333344E-2</v>
      </c>
      <c r="L7" s="69">
        <f t="shared" si="0"/>
        <v>4.3333333333333335E-2</v>
      </c>
      <c r="M7" s="69">
        <f t="shared" si="0"/>
        <v>4.3333333333333335E-2</v>
      </c>
      <c r="N7" s="69">
        <f t="shared" si="0"/>
        <v>4.3333333333333335E-2</v>
      </c>
      <c r="O7" s="69">
        <f t="shared" si="0"/>
        <v>4.3333333333333335E-2</v>
      </c>
      <c r="P7" s="11">
        <f t="shared" si="0"/>
        <v>4.3333333333333335E-2</v>
      </c>
    </row>
    <row r="9" spans="1:18" x14ac:dyDescent="0.25">
      <c r="A9" s="12" t="s">
        <v>28</v>
      </c>
      <c r="B9" s="79" t="s">
        <v>29</v>
      </c>
      <c r="C9" s="79"/>
      <c r="D9" s="79"/>
      <c r="E9" s="79"/>
      <c r="F9" s="79"/>
      <c r="G9" s="80" t="s">
        <v>30</v>
      </c>
      <c r="H9" s="80"/>
      <c r="I9" s="80"/>
      <c r="J9" s="80"/>
      <c r="K9" s="80"/>
      <c r="L9" s="80" t="s">
        <v>31</v>
      </c>
      <c r="M9" s="80"/>
      <c r="N9" s="80"/>
      <c r="O9" s="80"/>
      <c r="P9" s="80"/>
    </row>
    <row r="10" spans="1:18" x14ac:dyDescent="0.25">
      <c r="A10" s="3"/>
      <c r="B10" s="4" t="s">
        <v>20</v>
      </c>
      <c r="C10" s="5" t="s">
        <v>21</v>
      </c>
      <c r="D10" s="4" t="s">
        <v>22</v>
      </c>
      <c r="E10" s="4" t="s">
        <v>23</v>
      </c>
      <c r="F10" s="6" t="s">
        <v>24</v>
      </c>
      <c r="G10" s="4" t="s">
        <v>20</v>
      </c>
      <c r="H10" s="5" t="s">
        <v>21</v>
      </c>
      <c r="I10" s="4" t="s">
        <v>22</v>
      </c>
      <c r="J10" s="4" t="s">
        <v>23</v>
      </c>
      <c r="K10" s="6" t="s">
        <v>24</v>
      </c>
      <c r="L10" s="4" t="s">
        <v>20</v>
      </c>
      <c r="M10" s="5" t="s">
        <v>21</v>
      </c>
      <c r="N10" s="4" t="s">
        <v>22</v>
      </c>
      <c r="O10" s="4" t="s">
        <v>23</v>
      </c>
      <c r="P10" s="6" t="s">
        <v>24</v>
      </c>
    </row>
    <row r="11" spans="1:18" x14ac:dyDescent="0.25">
      <c r="A11" s="7" t="s">
        <v>25</v>
      </c>
      <c r="B11" s="63">
        <v>210</v>
      </c>
      <c r="C11" s="66">
        <v>220</v>
      </c>
      <c r="D11" s="13">
        <v>182</v>
      </c>
      <c r="E11" s="13">
        <v>190</v>
      </c>
      <c r="F11" s="64">
        <f>SUM(B11:E11)</f>
        <v>802</v>
      </c>
      <c r="G11" s="65">
        <v>45</v>
      </c>
      <c r="H11" s="66">
        <v>45</v>
      </c>
      <c r="I11" s="13">
        <v>51</v>
      </c>
      <c r="J11" s="14">
        <v>54</v>
      </c>
      <c r="K11" s="64">
        <f>SUM(G11:J11)</f>
        <v>195</v>
      </c>
      <c r="L11" s="68">
        <v>35</v>
      </c>
      <c r="M11" s="66">
        <v>40</v>
      </c>
      <c r="N11" s="13">
        <v>33</v>
      </c>
      <c r="O11" s="13">
        <v>34</v>
      </c>
      <c r="P11" s="10">
        <f>SUM(L11:O11)</f>
        <v>142</v>
      </c>
    </row>
    <row r="12" spans="1:18" x14ac:dyDescent="0.25">
      <c r="A12" s="7" t="s">
        <v>27</v>
      </c>
      <c r="B12" s="63">
        <v>17.5</v>
      </c>
      <c r="C12" s="63">
        <v>18.100000000000001</v>
      </c>
      <c r="D12" s="13">
        <f>+D11*D13</f>
        <v>15.197000000000001</v>
      </c>
      <c r="E12" s="13">
        <f>+E11*E13</f>
        <v>15.865</v>
      </c>
      <c r="F12" s="64">
        <f>SUM(B12:E12)</f>
        <v>66.662000000000006</v>
      </c>
      <c r="G12" s="63">
        <f t="shared" ref="G12:J12" si="1">+G11*G13</f>
        <v>3.3570000000000002</v>
      </c>
      <c r="H12" s="63">
        <f t="shared" si="1"/>
        <v>3.3570000000000002</v>
      </c>
      <c r="I12" s="13">
        <f t="shared" si="1"/>
        <v>3.8045999999999998</v>
      </c>
      <c r="J12" s="13">
        <f t="shared" si="1"/>
        <v>4.0283999999999995</v>
      </c>
      <c r="K12" s="64">
        <f>SUM(G12:J12)</f>
        <v>14.546999999999999</v>
      </c>
      <c r="L12" s="63">
        <f t="shared" ref="L12:O12" si="2">+L11*L13</f>
        <v>1.4000000000000001</v>
      </c>
      <c r="M12" s="63">
        <f t="shared" si="2"/>
        <v>1.6</v>
      </c>
      <c r="N12" s="13">
        <f t="shared" si="2"/>
        <v>1.32</v>
      </c>
      <c r="O12" s="13">
        <f t="shared" si="2"/>
        <v>1.36</v>
      </c>
      <c r="P12" s="10">
        <f>SUM(L12:O12)</f>
        <v>5.6800000000000006</v>
      </c>
    </row>
    <row r="13" spans="1:18" x14ac:dyDescent="0.25">
      <c r="A13" s="7" t="s">
        <v>26</v>
      </c>
      <c r="B13" s="69">
        <f>B12/B11</f>
        <v>8.3333333333333329E-2</v>
      </c>
      <c r="C13" s="69">
        <f>C12/C11</f>
        <v>8.2272727272727275E-2</v>
      </c>
      <c r="D13" s="15">
        <v>8.3500000000000005E-2</v>
      </c>
      <c r="E13" s="15">
        <v>8.3500000000000005E-2</v>
      </c>
      <c r="F13" s="69">
        <f>F12/F11</f>
        <v>8.3119700748129688E-2</v>
      </c>
      <c r="G13" s="69">
        <v>7.46E-2</v>
      </c>
      <c r="H13" s="69">
        <v>7.46E-2</v>
      </c>
      <c r="I13" s="15">
        <v>7.46E-2</v>
      </c>
      <c r="J13" s="15">
        <v>7.46E-2</v>
      </c>
      <c r="K13" s="69">
        <f t="shared" ref="K13:P13" si="3">K12/K11</f>
        <v>7.46E-2</v>
      </c>
      <c r="L13" s="69">
        <v>0.04</v>
      </c>
      <c r="M13" s="69">
        <v>0.04</v>
      </c>
      <c r="N13" s="15">
        <v>0.04</v>
      </c>
      <c r="O13" s="15">
        <v>0.04</v>
      </c>
      <c r="P13" s="11">
        <f t="shared" si="3"/>
        <v>0.04</v>
      </c>
    </row>
    <row r="15" spans="1:18" x14ac:dyDescent="0.25">
      <c r="A15" s="12" t="s">
        <v>34</v>
      </c>
      <c r="B15" s="79" t="s">
        <v>29</v>
      </c>
      <c r="C15" s="79"/>
      <c r="D15" s="79"/>
      <c r="E15" s="79"/>
      <c r="F15" s="79"/>
      <c r="G15" s="80" t="s">
        <v>30</v>
      </c>
      <c r="H15" s="80"/>
      <c r="I15" s="80"/>
      <c r="J15" s="80"/>
      <c r="K15" s="80"/>
      <c r="L15" s="80" t="s">
        <v>31</v>
      </c>
      <c r="M15" s="80"/>
      <c r="N15" s="80"/>
      <c r="O15" s="80"/>
      <c r="P15" s="80"/>
    </row>
    <row r="16" spans="1:18" x14ac:dyDescent="0.25">
      <c r="A16" s="3"/>
      <c r="B16" s="4" t="s">
        <v>20</v>
      </c>
      <c r="C16" s="5" t="s">
        <v>21</v>
      </c>
      <c r="D16" s="4" t="s">
        <v>22</v>
      </c>
      <c r="E16" s="4" t="s">
        <v>23</v>
      </c>
      <c r="F16" s="6" t="s">
        <v>24</v>
      </c>
      <c r="G16" s="4" t="s">
        <v>20</v>
      </c>
      <c r="H16" s="5" t="s">
        <v>21</v>
      </c>
      <c r="I16" s="4" t="s">
        <v>22</v>
      </c>
      <c r="J16" s="4" t="s">
        <v>23</v>
      </c>
      <c r="K16" s="6" t="s">
        <v>24</v>
      </c>
      <c r="L16" s="4" t="s">
        <v>20</v>
      </c>
      <c r="M16" s="5" t="s">
        <v>21</v>
      </c>
      <c r="N16" s="4" t="s">
        <v>22</v>
      </c>
      <c r="O16" s="4" t="s">
        <v>23</v>
      </c>
      <c r="P16" s="6" t="s">
        <v>24</v>
      </c>
    </row>
    <row r="17" spans="1:16" x14ac:dyDescent="0.25">
      <c r="A17" s="7" t="s">
        <v>25</v>
      </c>
      <c r="B17" s="13">
        <v>200</v>
      </c>
      <c r="C17" s="16">
        <v>195</v>
      </c>
      <c r="D17" s="8">
        <v>185</v>
      </c>
      <c r="E17" s="8">
        <v>195</v>
      </c>
      <c r="F17" s="10">
        <f>SUM(B17:E17)</f>
        <v>775</v>
      </c>
      <c r="G17" s="17">
        <v>48</v>
      </c>
      <c r="H17" s="16">
        <v>51</v>
      </c>
      <c r="I17" s="8">
        <v>52</v>
      </c>
      <c r="J17" s="18">
        <v>53</v>
      </c>
      <c r="K17" s="10">
        <f>SUM(G17:J17)</f>
        <v>204</v>
      </c>
      <c r="L17" s="21">
        <v>33</v>
      </c>
      <c r="M17" s="16">
        <v>39</v>
      </c>
      <c r="N17" s="8">
        <v>36</v>
      </c>
      <c r="O17" s="8">
        <v>37</v>
      </c>
      <c r="P17" s="10">
        <f>SUM(L17:O17)</f>
        <v>145</v>
      </c>
    </row>
    <row r="18" spans="1:16" x14ac:dyDescent="0.25">
      <c r="A18" s="7" t="s">
        <v>27</v>
      </c>
      <c r="B18" s="13">
        <f t="shared" ref="B18:E18" si="4">+B17*B19</f>
        <v>16.7</v>
      </c>
      <c r="C18" s="13">
        <f t="shared" si="4"/>
        <v>16.282500000000002</v>
      </c>
      <c r="D18" s="8">
        <f t="shared" si="4"/>
        <v>15.447500000000002</v>
      </c>
      <c r="E18" s="8">
        <f t="shared" si="4"/>
        <v>16.282500000000002</v>
      </c>
      <c r="F18" s="10">
        <f>SUM(B18:E18)</f>
        <v>64.712500000000006</v>
      </c>
      <c r="G18" s="13">
        <f t="shared" ref="G18:J18" si="5">+G17*G19</f>
        <v>3.5808</v>
      </c>
      <c r="H18" s="13">
        <f t="shared" si="5"/>
        <v>3.8045999999999998</v>
      </c>
      <c r="I18" s="8">
        <f t="shared" si="5"/>
        <v>3.8792</v>
      </c>
      <c r="J18" s="8">
        <f t="shared" si="5"/>
        <v>3.9538000000000002</v>
      </c>
      <c r="K18" s="10">
        <f>SUM(G18:J18)</f>
        <v>15.218399999999999</v>
      </c>
      <c r="L18" s="13">
        <f t="shared" ref="L18:O18" si="6">+L17*L19</f>
        <v>1.32</v>
      </c>
      <c r="M18" s="13">
        <f t="shared" si="6"/>
        <v>1.56</v>
      </c>
      <c r="N18" s="8">
        <f t="shared" si="6"/>
        <v>1.44</v>
      </c>
      <c r="O18" s="8">
        <f t="shared" si="6"/>
        <v>1.48</v>
      </c>
      <c r="P18" s="10">
        <f>SUM(L18:O18)</f>
        <v>5.8000000000000007</v>
      </c>
    </row>
    <row r="19" spans="1:16" x14ac:dyDescent="0.25">
      <c r="A19" s="7" t="s">
        <v>26</v>
      </c>
      <c r="B19" s="15">
        <v>8.3500000000000005E-2</v>
      </c>
      <c r="C19" s="15">
        <v>8.3500000000000005E-2</v>
      </c>
      <c r="D19" s="11">
        <v>8.3500000000000005E-2</v>
      </c>
      <c r="E19" s="11">
        <v>8.3500000000000005E-2</v>
      </c>
      <c r="F19" s="11">
        <f>F18/F17</f>
        <v>8.3500000000000005E-2</v>
      </c>
      <c r="G19" s="15">
        <v>7.46E-2</v>
      </c>
      <c r="H19" s="15">
        <v>7.46E-2</v>
      </c>
      <c r="I19" s="11">
        <v>7.46E-2</v>
      </c>
      <c r="J19" s="11">
        <v>7.46E-2</v>
      </c>
      <c r="K19" s="11">
        <f t="shared" ref="K19:P19" si="7">K18/K17</f>
        <v>7.46E-2</v>
      </c>
      <c r="L19" s="69">
        <v>0.04</v>
      </c>
      <c r="M19" s="69">
        <v>0.04</v>
      </c>
      <c r="N19" s="69">
        <v>0.04</v>
      </c>
      <c r="O19" s="69">
        <v>0.04</v>
      </c>
      <c r="P19" s="11">
        <f t="shared" si="7"/>
        <v>4.0000000000000008E-2</v>
      </c>
    </row>
  </sheetData>
  <mergeCells count="9">
    <mergeCell ref="B3:F3"/>
    <mergeCell ref="G3:K3"/>
    <mergeCell ref="L3:P3"/>
    <mergeCell ref="B15:F15"/>
    <mergeCell ref="G15:K15"/>
    <mergeCell ref="L15:P15"/>
    <mergeCell ref="B9:F9"/>
    <mergeCell ref="G9:K9"/>
    <mergeCell ref="L9: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Galvijai</vt:lpstr>
      <vt:lpstr>Kiaulės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Arturas</dc:creator>
  <cp:lastModifiedBy>Sekretoriatas</cp:lastModifiedBy>
  <dcterms:created xsi:type="dcterms:W3CDTF">2023-02-10T08:45:46Z</dcterms:created>
  <dcterms:modified xsi:type="dcterms:W3CDTF">2024-02-28T20:05:41Z</dcterms:modified>
</cp:coreProperties>
</file>