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3 m. nuotolinis\Tinklalapiui_2023\"/>
    </mc:Choice>
  </mc:AlternateContent>
  <xr:revisionPtr revIDLastSave="0" documentId="8_{ED54CB7A-FD16-4255-91E6-799CAA27DCE1}" xr6:coauthVersionLast="47" xr6:coauthVersionMax="47" xr10:uidLastSave="{00000000-0000-0000-0000-000000000000}"/>
  <bookViews>
    <workbookView xWindow="5640" yWindow="2430" windowWidth="23955" windowHeight="16620" xr2:uid="{D904EA9B-90FB-41E6-813D-2A94027C4385}"/>
  </bookViews>
  <sheets>
    <sheet name="Galvijai" sheetId="1" r:id="rId1"/>
    <sheet name="Kiaulė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9" i="2" l="1"/>
  <c r="N19" i="2"/>
  <c r="M19" i="2"/>
  <c r="L19" i="2"/>
  <c r="J19" i="2"/>
  <c r="I19" i="2"/>
  <c r="H19" i="2"/>
  <c r="G19" i="2"/>
  <c r="F19" i="2"/>
  <c r="E19" i="2"/>
  <c r="D19" i="2"/>
  <c r="C19" i="2"/>
  <c r="B19" i="2"/>
  <c r="P18" i="2"/>
  <c r="K18" i="2"/>
  <c r="K19" i="2" s="1"/>
  <c r="F18" i="2"/>
  <c r="P17" i="2"/>
  <c r="P19" i="2" s="1"/>
  <c r="K17" i="2"/>
  <c r="F17" i="2"/>
  <c r="O13" i="2"/>
  <c r="N13" i="2"/>
  <c r="M13" i="2"/>
  <c r="L13" i="2"/>
  <c r="J13" i="2"/>
  <c r="I13" i="2"/>
  <c r="H13" i="2"/>
  <c r="G13" i="2"/>
  <c r="F13" i="2"/>
  <c r="E13" i="2"/>
  <c r="D13" i="2"/>
  <c r="C13" i="2"/>
  <c r="B13" i="2"/>
  <c r="P12" i="2"/>
  <c r="P13" i="2" s="1"/>
  <c r="K12" i="2"/>
  <c r="K13" i="2" s="1"/>
  <c r="F12" i="2"/>
  <c r="P11" i="2"/>
  <c r="K11" i="2"/>
  <c r="F11" i="2"/>
  <c r="O7" i="2"/>
  <c r="N7" i="2"/>
  <c r="M7" i="2"/>
  <c r="L7" i="2"/>
  <c r="J7" i="2"/>
  <c r="I7" i="2"/>
  <c r="H7" i="2"/>
  <c r="G7" i="2"/>
  <c r="P6" i="2"/>
  <c r="K6" i="2"/>
  <c r="P5" i="2"/>
  <c r="K5" i="2"/>
  <c r="K7" i="2" l="1"/>
  <c r="P7" i="2"/>
  <c r="E7" i="2" l="1"/>
  <c r="D7" i="2"/>
  <c r="C7" i="2" l="1"/>
  <c r="F5" i="2"/>
  <c r="B7" i="2"/>
  <c r="F6" i="2"/>
  <c r="F7" i="2" l="1"/>
  <c r="Z26" i="1" l="1"/>
  <c r="X26" i="1"/>
  <c r="T26" i="1"/>
  <c r="R26" i="1"/>
  <c r="L26" i="1"/>
  <c r="K26" i="1"/>
  <c r="I26" i="1"/>
  <c r="H26" i="1"/>
  <c r="G26" i="1"/>
  <c r="E26" i="1"/>
  <c r="AB25" i="1"/>
  <c r="AA25" i="1"/>
  <c r="Y25" i="1"/>
  <c r="V25" i="1"/>
  <c r="U25" i="1"/>
  <c r="W25" i="1" s="1"/>
  <c r="S25" i="1"/>
  <c r="P25" i="1"/>
  <c r="O25" i="1"/>
  <c r="M25" i="1"/>
  <c r="AB24" i="1"/>
  <c r="AA24" i="1"/>
  <c r="Y24" i="1"/>
  <c r="V24" i="1"/>
  <c r="U24" i="1"/>
  <c r="S24" i="1"/>
  <c r="W24" i="1" s="1"/>
  <c r="P24" i="1"/>
  <c r="O24" i="1"/>
  <c r="M24" i="1"/>
  <c r="AB23" i="1"/>
  <c r="AA23" i="1"/>
  <c r="Y23" i="1"/>
  <c r="AC23" i="1" s="1"/>
  <c r="V23" i="1"/>
  <c r="U23" i="1"/>
  <c r="S23" i="1"/>
  <c r="W23" i="1" s="1"/>
  <c r="P23" i="1"/>
  <c r="O23" i="1"/>
  <c r="Q23" i="1" s="1"/>
  <c r="M23" i="1"/>
  <c r="AB22" i="1"/>
  <c r="AA22" i="1"/>
  <c r="Y22" i="1"/>
  <c r="V22" i="1"/>
  <c r="U22" i="1"/>
  <c r="S22" i="1"/>
  <c r="P22" i="1"/>
  <c r="Q22" i="1" s="1"/>
  <c r="O22" i="1"/>
  <c r="M22" i="1"/>
  <c r="Z17" i="1"/>
  <c r="X17" i="1"/>
  <c r="T17" i="1"/>
  <c r="R17" i="1"/>
  <c r="L17" i="1"/>
  <c r="K17" i="1"/>
  <c r="I17" i="1"/>
  <c r="H17" i="1"/>
  <c r="G17" i="1"/>
  <c r="E17" i="1"/>
  <c r="AB16" i="1"/>
  <c r="AA16" i="1"/>
  <c r="Y16" i="1"/>
  <c r="V16" i="1"/>
  <c r="U16" i="1"/>
  <c r="W16" i="1" s="1"/>
  <c r="S16" i="1"/>
  <c r="P16" i="1"/>
  <c r="O16" i="1"/>
  <c r="Q16" i="1" s="1"/>
  <c r="M16" i="1"/>
  <c r="AB15" i="1"/>
  <c r="AA15" i="1"/>
  <c r="Y15" i="1"/>
  <c r="V15" i="1"/>
  <c r="U15" i="1"/>
  <c r="S15" i="1"/>
  <c r="W15" i="1" s="1"/>
  <c r="P15" i="1"/>
  <c r="O15" i="1"/>
  <c r="M15" i="1"/>
  <c r="AB14" i="1"/>
  <c r="AA14" i="1"/>
  <c r="Y14" i="1"/>
  <c r="V14" i="1"/>
  <c r="U14" i="1"/>
  <c r="S14" i="1"/>
  <c r="W14" i="1" s="1"/>
  <c r="P14" i="1"/>
  <c r="O14" i="1"/>
  <c r="Q14" i="1" s="1"/>
  <c r="M14" i="1"/>
  <c r="AB13" i="1"/>
  <c r="AA13" i="1"/>
  <c r="Y13" i="1"/>
  <c r="V13" i="1"/>
  <c r="U13" i="1"/>
  <c r="S13" i="1"/>
  <c r="P13" i="1"/>
  <c r="P17" i="1" s="1"/>
  <c r="O13" i="1"/>
  <c r="Q13" i="1" s="1"/>
  <c r="M13" i="1"/>
  <c r="Y8" i="1"/>
  <c r="X8" i="1"/>
  <c r="S8" i="1"/>
  <c r="R8" i="1"/>
  <c r="P8" i="1"/>
  <c r="O8" i="1"/>
  <c r="K8" i="1"/>
  <c r="I8" i="1"/>
  <c r="H8" i="1"/>
  <c r="G8" i="1"/>
  <c r="E8" i="1"/>
  <c r="B8" i="1"/>
  <c r="B9" i="1" s="1"/>
  <c r="AA7" i="1"/>
  <c r="AC7" i="1" s="1"/>
  <c r="Z7" i="1"/>
  <c r="AB7" i="1" s="1"/>
  <c r="U7" i="1"/>
  <c r="W7" i="1" s="1"/>
  <c r="T7" i="1"/>
  <c r="V7" i="1" s="1"/>
  <c r="Q7" i="1"/>
  <c r="M7" i="1"/>
  <c r="L7" i="1"/>
  <c r="AA6" i="1"/>
  <c r="AC6" i="1" s="1"/>
  <c r="Z6" i="1"/>
  <c r="AB6" i="1" s="1"/>
  <c r="V6" i="1"/>
  <c r="U6" i="1"/>
  <c r="W6" i="1" s="1"/>
  <c r="T6" i="1"/>
  <c r="Q6" i="1"/>
  <c r="M6" i="1"/>
  <c r="L6" i="1"/>
  <c r="AA5" i="1"/>
  <c r="AC5" i="1" s="1"/>
  <c r="Z5" i="1"/>
  <c r="AB5" i="1" s="1"/>
  <c r="U5" i="1"/>
  <c r="W5" i="1" s="1"/>
  <c r="T5" i="1"/>
  <c r="V5" i="1" s="1"/>
  <c r="Q5" i="1"/>
  <c r="L5" i="1"/>
  <c r="M5" i="1" s="1"/>
  <c r="F5" i="1"/>
  <c r="D6" i="1" s="1"/>
  <c r="J6" i="1" s="1"/>
  <c r="B15" i="1" s="1"/>
  <c r="AA4" i="1"/>
  <c r="Z4" i="1"/>
  <c r="AB4" i="1" s="1"/>
  <c r="U4" i="1"/>
  <c r="T4" i="1"/>
  <c r="Q4" i="1"/>
  <c r="L4" i="1"/>
  <c r="M4" i="1" s="1"/>
  <c r="F4" i="1"/>
  <c r="D7" i="1" s="1"/>
  <c r="J7" i="1" s="1"/>
  <c r="B16" i="1" s="1"/>
  <c r="Q15" i="1" l="1"/>
  <c r="U17" i="1"/>
  <c r="T8" i="1"/>
  <c r="AC13" i="1"/>
  <c r="V26" i="1"/>
  <c r="D5" i="1"/>
  <c r="J5" i="1" s="1"/>
  <c r="B14" i="1" s="1"/>
  <c r="AC14" i="1"/>
  <c r="S17" i="1"/>
  <c r="AA26" i="1"/>
  <c r="Q25" i="1"/>
  <c r="Q8" i="1"/>
  <c r="V17" i="1"/>
  <c r="P26" i="1"/>
  <c r="AC22" i="1"/>
  <c r="U8" i="1"/>
  <c r="U26" i="1"/>
  <c r="S26" i="1"/>
  <c r="W4" i="1"/>
  <c r="W8" i="1" s="1"/>
  <c r="Z8" i="1"/>
  <c r="N5" i="1"/>
  <c r="W13" i="1"/>
  <c r="W17" i="1" s="1"/>
  <c r="W22" i="1"/>
  <c r="W26" i="1" s="1"/>
  <c r="Y26" i="1"/>
  <c r="N7" i="1"/>
  <c r="AA8" i="1"/>
  <c r="M17" i="1"/>
  <c r="Y17" i="1"/>
  <c r="M26" i="1"/>
  <c r="J4" i="1"/>
  <c r="B13" i="1" s="1"/>
  <c r="F13" i="1" s="1"/>
  <c r="D14" i="1" s="1"/>
  <c r="N6" i="1"/>
  <c r="O17" i="1"/>
  <c r="AA17" i="1"/>
  <c r="O26" i="1"/>
  <c r="AC25" i="1"/>
  <c r="Q17" i="1"/>
  <c r="M8" i="1"/>
  <c r="N8" i="1" s="1"/>
  <c r="AC4" i="1"/>
  <c r="AC8" i="1" s="1"/>
  <c r="AB17" i="1"/>
  <c r="AC16" i="1"/>
  <c r="AB26" i="1"/>
  <c r="Q24" i="1"/>
  <c r="Q26" i="1" s="1"/>
  <c r="AB8" i="1"/>
  <c r="N17" i="1"/>
  <c r="V4" i="1"/>
  <c r="V8" i="1" s="1"/>
  <c r="L8" i="1"/>
  <c r="AC15" i="1"/>
  <c r="AC24" i="1"/>
  <c r="N4" i="1"/>
  <c r="AC17" i="1" l="1"/>
  <c r="AC26" i="1"/>
  <c r="N26" i="1"/>
  <c r="J8" i="1"/>
  <c r="J9" i="1" s="1"/>
  <c r="J13" i="1"/>
  <c r="D16" i="1"/>
  <c r="J16" i="1" s="1"/>
  <c r="B25" i="1" s="1"/>
  <c r="B17" i="1"/>
  <c r="B18" i="1" s="1"/>
  <c r="B22" i="1"/>
  <c r="F14" i="1"/>
  <c r="D15" i="1" s="1"/>
  <c r="J15" i="1" s="1"/>
  <c r="B24" i="1" s="1"/>
  <c r="J14" i="1"/>
  <c r="B23" i="1" s="1"/>
  <c r="F23" i="1" l="1"/>
  <c r="D24" i="1" s="1"/>
  <c r="J24" i="1" s="1"/>
  <c r="F22" i="1"/>
  <c r="B26" i="1"/>
  <c r="B27" i="1" s="1"/>
  <c r="J17" i="1"/>
  <c r="J18" i="1" s="1"/>
  <c r="D23" i="1" l="1"/>
  <c r="J23" i="1" s="1"/>
  <c r="D25" i="1"/>
  <c r="J25" i="1" s="1"/>
  <c r="J22" i="1"/>
  <c r="J26" i="1" l="1"/>
  <c r="J27" i="1" s="1"/>
</calcChain>
</file>

<file path=xl/sharedStrings.xml><?xml version="1.0" encoding="utf-8"?>
<sst xmlns="http://schemas.openxmlformats.org/spreadsheetml/2006/main" count="163" uniqueCount="40">
  <si>
    <t xml:space="preserve">        Paskersta, tūkst.vnt</t>
  </si>
  <si>
    <t>Vid. svoris</t>
  </si>
  <si>
    <t>prievaisa</t>
  </si>
  <si>
    <t>pervesta iš</t>
  </si>
  <si>
    <t>importas</t>
  </si>
  <si>
    <t>pervesta į</t>
  </si>
  <si>
    <t>krito</t>
  </si>
  <si>
    <t>paskersta</t>
  </si>
  <si>
    <t>eksportas</t>
  </si>
  <si>
    <t>I pusm</t>
  </si>
  <si>
    <t>II pusm</t>
  </si>
  <si>
    <t>viso</t>
  </si>
  <si>
    <t>tonos</t>
  </si>
  <si>
    <t xml:space="preserve">          I pusm.</t>
  </si>
  <si>
    <t xml:space="preserve">          II pusm.</t>
  </si>
  <si>
    <t xml:space="preserve">          Viso:</t>
  </si>
  <si>
    <t>Veršeliai iki 1 metų</t>
  </si>
  <si>
    <t>Telyčios virš 1metų</t>
  </si>
  <si>
    <t>Karvių</t>
  </si>
  <si>
    <t>Bulių ir jaučių virš 1 m</t>
  </si>
  <si>
    <t>Iš viso galvijų</t>
  </si>
  <si>
    <t>Galvijai (be karvių)</t>
  </si>
  <si>
    <t>I ketv</t>
  </si>
  <si>
    <t>II ketv.</t>
  </si>
  <si>
    <t>III ketv.</t>
  </si>
  <si>
    <t>IV ketv.</t>
  </si>
  <si>
    <t>Iš viso</t>
  </si>
  <si>
    <t>Kiaulių skaičius, tūkst. vnt</t>
  </si>
  <si>
    <t>Gauta skerdienos (be II kat. subprod)</t>
  </si>
  <si>
    <t>Vidutinis svoris, t</t>
  </si>
  <si>
    <t>Gauta skerdienos (be II kategorijos subprod)</t>
  </si>
  <si>
    <t>2023 prognozė</t>
  </si>
  <si>
    <t>2024 prognozė</t>
  </si>
  <si>
    <t>SKERDIMAS</t>
  </si>
  <si>
    <t xml:space="preserve">EKSPORTAS </t>
  </si>
  <si>
    <t xml:space="preserve">IMPORTAS </t>
  </si>
  <si>
    <t>Galvijų judėjimas</t>
  </si>
  <si>
    <t>Paskersta, tūkst.t</t>
  </si>
  <si>
    <t>EKSPORTAS    tūkst.vnt/tūkst.t</t>
  </si>
  <si>
    <t>IMPORTAS    tūkst.vnt/tūkst.t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</si>
</sst>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#,##0.0"/>
  </numFmts>
  <fonts count="5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9"/>
      <color theme="1"/>
      <name val="Arial"/>
      <family val="2"/>
      <charset val="186"/>
    </font>
    <font>
      <b/>
      <sz val="9"/>
      <name val="Arial"/>
      <family val="2"/>
      <charset val="186"/>
    </font>
    <font>
      <sz val="9"/>
      <name val="Arial"/>
      <family val="2"/>
      <charset val="186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1">
    <xf numFmtId="0" fontId="0" fillId="0" borderId="0" xfId="0"/>
    <xf numFmtId="0" fontId="2" fillId="7" borderId="1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164" fontId="2" fillId="0" borderId="11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164" fontId="2" fillId="8" borderId="1" xfId="0" applyNumberFormat="1" applyFont="1" applyFill="1" applyBorder="1" applyAlignment="1">
      <alignment vertical="center"/>
    </xf>
    <xf numFmtId="164" fontId="4" fillId="8" borderId="4" xfId="0" applyNumberFormat="1" applyFont="1" applyFill="1" applyBorder="1" applyAlignment="1">
      <alignment vertical="center"/>
    </xf>
    <xf numFmtId="165" fontId="2" fillId="8" borderId="1" xfId="0" applyNumberFormat="1" applyFont="1" applyFill="1" applyBorder="1" applyAlignment="1">
      <alignment vertical="center"/>
    </xf>
    <xf numFmtId="164" fontId="2" fillId="8" borderId="2" xfId="0" applyNumberFormat="1" applyFont="1" applyFill="1" applyBorder="1" applyAlignment="1">
      <alignment vertical="center"/>
    </xf>
    <xf numFmtId="164" fontId="2" fillId="8" borderId="11" xfId="0" applyNumberFormat="1" applyFont="1" applyFill="1" applyBorder="1" applyAlignment="1">
      <alignment vertical="center"/>
    </xf>
    <xf numFmtId="164" fontId="4" fillId="0" borderId="4" xfId="0" applyNumberFormat="1" applyFont="1" applyBorder="1" applyAlignment="1">
      <alignment vertical="center"/>
    </xf>
    <xf numFmtId="2" fontId="2" fillId="0" borderId="0" xfId="0" applyNumberFormat="1" applyFont="1" applyAlignment="1">
      <alignment vertical="center"/>
    </xf>
    <xf numFmtId="164" fontId="2" fillId="0" borderId="9" xfId="0" applyNumberFormat="1" applyFont="1" applyBorder="1" applyAlignment="1">
      <alignment vertical="center"/>
    </xf>
    <xf numFmtId="166" fontId="2" fillId="0" borderId="1" xfId="0" applyNumberFormat="1" applyFont="1" applyBorder="1" applyAlignment="1">
      <alignment vertical="center"/>
    </xf>
    <xf numFmtId="164" fontId="2" fillId="8" borderId="9" xfId="0" applyNumberFormat="1" applyFont="1" applyFill="1" applyBorder="1" applyAlignment="1">
      <alignment vertical="center"/>
    </xf>
    <xf numFmtId="0" fontId="4" fillId="2" borderId="1" xfId="1" applyFont="1" applyFill="1" applyBorder="1" applyAlignment="1">
      <alignment horizontal="center" vertical="center"/>
    </xf>
    <xf numFmtId="0" fontId="4" fillId="0" borderId="2" xfId="1" applyFont="1" applyBorder="1" applyAlignment="1">
      <alignment vertical="center"/>
    </xf>
    <xf numFmtId="0" fontId="4" fillId="0" borderId="1" xfId="1" applyFont="1" applyBorder="1" applyAlignment="1">
      <alignment vertical="center"/>
    </xf>
    <xf numFmtId="0" fontId="4" fillId="0" borderId="5" xfId="1" applyFont="1" applyBorder="1" applyAlignment="1">
      <alignment vertical="center"/>
    </xf>
    <xf numFmtId="14" fontId="4" fillId="0" borderId="5" xfId="1" applyNumberFormat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14" fontId="4" fillId="0" borderId="6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8" xfId="1" applyFont="1" applyBorder="1" applyAlignment="1">
      <alignment vertical="center"/>
    </xf>
    <xf numFmtId="0" fontId="4" fillId="0" borderId="7" xfId="1" applyFont="1" applyBorder="1" applyAlignment="1">
      <alignment vertical="center"/>
    </xf>
    <xf numFmtId="0" fontId="4" fillId="0" borderId="6" xfId="1" applyFont="1" applyBorder="1" applyAlignment="1">
      <alignment vertical="center"/>
    </xf>
    <xf numFmtId="164" fontId="4" fillId="0" borderId="1" xfId="1" applyNumberFormat="1" applyFont="1" applyBorder="1" applyAlignment="1">
      <alignment vertical="center"/>
    </xf>
    <xf numFmtId="0" fontId="4" fillId="4" borderId="1" xfId="1" applyFont="1" applyFill="1" applyBorder="1" applyAlignment="1">
      <alignment vertical="center"/>
    </xf>
    <xf numFmtId="164" fontId="4" fillId="3" borderId="1" xfId="1" applyNumberFormat="1" applyFont="1" applyFill="1" applyBorder="1" applyAlignment="1">
      <alignment vertical="center"/>
    </xf>
    <xf numFmtId="164" fontId="4" fillId="0" borderId="9" xfId="2" applyNumberFormat="1" applyFont="1" applyBorder="1" applyAlignment="1">
      <alignment vertical="center"/>
    </xf>
    <xf numFmtId="165" fontId="4" fillId="4" borderId="1" xfId="1" applyNumberFormat="1" applyFont="1" applyFill="1" applyBorder="1" applyAlignment="1">
      <alignment vertical="center"/>
    </xf>
    <xf numFmtId="164" fontId="4" fillId="0" borderId="4" xfId="1" applyNumberFormat="1" applyFont="1" applyBorder="1" applyAlignment="1">
      <alignment vertical="center"/>
    </xf>
    <xf numFmtId="2" fontId="4" fillId="0" borderId="10" xfId="1" applyNumberFormat="1" applyFont="1" applyBorder="1" applyAlignment="1">
      <alignment vertical="center"/>
    </xf>
    <xf numFmtId="2" fontId="4" fillId="0" borderId="1" xfId="1" applyNumberFormat="1" applyFont="1" applyBorder="1" applyAlignment="1">
      <alignment vertical="center"/>
    </xf>
    <xf numFmtId="2" fontId="4" fillId="0" borderId="4" xfId="1" applyNumberFormat="1" applyFont="1" applyBorder="1" applyAlignment="1">
      <alignment vertical="center"/>
    </xf>
    <xf numFmtId="0" fontId="4" fillId="0" borderId="11" xfId="1" applyFont="1" applyBorder="1" applyAlignment="1">
      <alignment vertical="center"/>
    </xf>
    <xf numFmtId="164" fontId="4" fillId="0" borderId="11" xfId="1" applyNumberFormat="1" applyFont="1" applyBorder="1" applyAlignment="1">
      <alignment vertical="center"/>
    </xf>
    <xf numFmtId="164" fontId="4" fillId="0" borderId="2" xfId="2" applyNumberFormat="1" applyFont="1" applyBorder="1" applyAlignment="1">
      <alignment vertical="center"/>
    </xf>
    <xf numFmtId="1" fontId="4" fillId="0" borderId="1" xfId="1" applyNumberFormat="1" applyFont="1" applyBorder="1" applyAlignment="1">
      <alignment vertical="center"/>
    </xf>
    <xf numFmtId="164" fontId="4" fillId="3" borderId="11" xfId="1" applyNumberFormat="1" applyFont="1" applyFill="1" applyBorder="1" applyAlignment="1">
      <alignment vertical="center"/>
    </xf>
    <xf numFmtId="0" fontId="4" fillId="5" borderId="1" xfId="1" applyFont="1" applyFill="1" applyBorder="1" applyAlignment="1">
      <alignment vertical="center"/>
    </xf>
    <xf numFmtId="164" fontId="3" fillId="5" borderId="2" xfId="2" applyNumberFormat="1" applyFont="1" applyFill="1" applyBorder="1" applyAlignment="1">
      <alignment vertical="center"/>
    </xf>
    <xf numFmtId="0" fontId="4" fillId="5" borderId="3" xfId="1" applyFont="1" applyFill="1" applyBorder="1" applyAlignment="1">
      <alignment vertical="center"/>
    </xf>
    <xf numFmtId="164" fontId="3" fillId="5" borderId="1" xfId="2" applyNumberFormat="1" applyFont="1" applyFill="1" applyBorder="1" applyAlignment="1">
      <alignment vertical="center"/>
    </xf>
    <xf numFmtId="164" fontId="3" fillId="3" borderId="1" xfId="2" applyNumberFormat="1" applyFont="1" applyFill="1" applyBorder="1" applyAlignment="1">
      <alignment vertical="center"/>
    </xf>
    <xf numFmtId="164" fontId="3" fillId="5" borderId="4" xfId="2" applyNumberFormat="1" applyFont="1" applyFill="1" applyBorder="1" applyAlignment="1">
      <alignment vertical="center"/>
    </xf>
    <xf numFmtId="164" fontId="4" fillId="0" borderId="6" xfId="2" applyNumberFormat="1" applyFont="1" applyBorder="1" applyAlignment="1">
      <alignment vertical="center"/>
    </xf>
    <xf numFmtId="0" fontId="4" fillId="0" borderId="0" xfId="1" applyFont="1" applyAlignment="1">
      <alignment vertical="center"/>
    </xf>
    <xf numFmtId="165" fontId="4" fillId="0" borderId="1" xfId="1" applyNumberFormat="1" applyFont="1" applyBorder="1" applyAlignment="1">
      <alignment vertical="center"/>
    </xf>
    <xf numFmtId="164" fontId="4" fillId="0" borderId="1" xfId="2" applyNumberFormat="1" applyFont="1" applyBorder="1" applyAlignment="1">
      <alignment vertical="center"/>
    </xf>
    <xf numFmtId="164" fontId="4" fillId="6" borderId="1" xfId="1" applyNumberFormat="1" applyFont="1" applyFill="1" applyBorder="1" applyAlignment="1">
      <alignment vertical="center"/>
    </xf>
    <xf numFmtId="2" fontId="4" fillId="6" borderId="1" xfId="1" applyNumberFormat="1" applyFont="1" applyFill="1" applyBorder="1" applyAlignment="1">
      <alignment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3">
    <cellStyle name="Įprastas" xfId="0" builtinId="0"/>
    <cellStyle name="Įprastas 2" xfId="1" xr:uid="{7199F7D2-92D4-410E-8BFB-F9E59EC5570B}"/>
    <cellStyle name="Įprastas 3" xfId="2" xr:uid="{AA7D0E81-F3AB-420B-BB7F-DD092BD43E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F2D04-F20D-4BFD-BF14-7574C12E5E9F}">
  <dimension ref="A2:AC27"/>
  <sheetViews>
    <sheetView tabSelected="1" workbookViewId="0">
      <pane xSplit="1" topLeftCell="B1" activePane="topRight" state="frozen"/>
      <selection pane="topRight"/>
    </sheetView>
  </sheetViews>
  <sheetFormatPr defaultColWidth="8.85546875" defaultRowHeight="12" x14ac:dyDescent="0.25"/>
  <cols>
    <col min="1" max="1" width="18.7109375" style="2" customWidth="1"/>
    <col min="2" max="2" width="11" style="2" customWidth="1"/>
    <col min="3" max="9" width="8.85546875" style="2"/>
    <col min="10" max="10" width="10.140625" style="2" customWidth="1"/>
    <col min="11" max="16384" width="8.85546875" style="2"/>
  </cols>
  <sheetData>
    <row r="2" spans="1:29" x14ac:dyDescent="0.25">
      <c r="A2" s="24">
        <v>2022</v>
      </c>
      <c r="B2" s="63" t="s">
        <v>36</v>
      </c>
      <c r="C2" s="64"/>
      <c r="D2" s="64"/>
      <c r="E2" s="64"/>
      <c r="F2" s="64"/>
      <c r="G2" s="64"/>
      <c r="H2" s="64"/>
      <c r="I2" s="64"/>
      <c r="J2" s="65"/>
      <c r="K2" s="63" t="s">
        <v>0</v>
      </c>
      <c r="L2" s="64"/>
      <c r="M2" s="65"/>
      <c r="N2" s="26" t="s">
        <v>1</v>
      </c>
      <c r="O2" s="63" t="s">
        <v>37</v>
      </c>
      <c r="P2" s="65"/>
      <c r="Q2" s="26"/>
      <c r="R2" s="63" t="s">
        <v>38</v>
      </c>
      <c r="S2" s="64"/>
      <c r="T2" s="64"/>
      <c r="U2" s="64"/>
      <c r="V2" s="64"/>
      <c r="W2" s="65"/>
      <c r="X2" s="66" t="s">
        <v>39</v>
      </c>
      <c r="Y2" s="67"/>
      <c r="Z2" s="67"/>
      <c r="AA2" s="67"/>
      <c r="AB2" s="67"/>
      <c r="AC2" s="68"/>
    </row>
    <row r="3" spans="1:29" x14ac:dyDescent="0.25">
      <c r="A3" s="27"/>
      <c r="B3" s="28">
        <v>44562</v>
      </c>
      <c r="C3" s="29" t="s">
        <v>2</v>
      </c>
      <c r="D3" s="29" t="s">
        <v>5</v>
      </c>
      <c r="E3" s="29" t="s">
        <v>4</v>
      </c>
      <c r="F3" s="29" t="s">
        <v>3</v>
      </c>
      <c r="G3" s="29" t="s">
        <v>6</v>
      </c>
      <c r="H3" s="30" t="s">
        <v>7</v>
      </c>
      <c r="I3" s="31" t="s">
        <v>8</v>
      </c>
      <c r="J3" s="32">
        <v>44927</v>
      </c>
      <c r="K3" s="33" t="s">
        <v>9</v>
      </c>
      <c r="L3" s="33" t="s">
        <v>10</v>
      </c>
      <c r="M3" s="33" t="s">
        <v>11</v>
      </c>
      <c r="N3" s="33" t="s">
        <v>12</v>
      </c>
      <c r="O3" s="33" t="s">
        <v>9</v>
      </c>
      <c r="P3" s="33" t="s">
        <v>10</v>
      </c>
      <c r="Q3" s="33" t="s">
        <v>11</v>
      </c>
      <c r="R3" s="34" t="s">
        <v>13</v>
      </c>
      <c r="S3" s="35"/>
      <c r="T3" s="36" t="s">
        <v>14</v>
      </c>
      <c r="U3" s="35"/>
      <c r="V3" s="36" t="s">
        <v>15</v>
      </c>
      <c r="W3" s="35"/>
      <c r="X3" s="34" t="s">
        <v>13</v>
      </c>
      <c r="Y3" s="35"/>
      <c r="Z3" s="36" t="s">
        <v>14</v>
      </c>
      <c r="AA3" s="35"/>
      <c r="AB3" s="36" t="s">
        <v>15</v>
      </c>
      <c r="AC3" s="35"/>
    </row>
    <row r="4" spans="1:29" x14ac:dyDescent="0.25">
      <c r="A4" s="26" t="s">
        <v>16</v>
      </c>
      <c r="B4" s="37">
        <v>165.7</v>
      </c>
      <c r="C4" s="38">
        <v>255</v>
      </c>
      <c r="D4" s="26"/>
      <c r="E4" s="37">
        <v>15.101999999999999</v>
      </c>
      <c r="F4" s="37">
        <f>B4</f>
        <v>165.7</v>
      </c>
      <c r="G4" s="37">
        <v>3</v>
      </c>
      <c r="H4" s="39">
        <v>14.566000000000001</v>
      </c>
      <c r="I4" s="37">
        <v>79.816000000000003</v>
      </c>
      <c r="J4" s="40">
        <f>B4+C4+E4-F4-G4-H4-I4</f>
        <v>172.71999999999997</v>
      </c>
      <c r="K4" s="37">
        <v>3.5270000000000001</v>
      </c>
      <c r="L4" s="37">
        <f t="shared" ref="L4:L7" si="0">+H4-K4</f>
        <v>11.039000000000001</v>
      </c>
      <c r="M4" s="37">
        <f>K4+L4</f>
        <v>14.566000000000003</v>
      </c>
      <c r="N4" s="41">
        <f>+Q4/M4</f>
        <v>6.6593436770561565E-2</v>
      </c>
      <c r="O4" s="37">
        <v>0.22600000000000001</v>
      </c>
      <c r="P4" s="37">
        <v>0.74399999999999999</v>
      </c>
      <c r="Q4" s="37">
        <f t="shared" ref="Q4:Q7" si="1">O4+P4</f>
        <v>0.97</v>
      </c>
      <c r="R4" s="42">
        <v>39.908000000000001</v>
      </c>
      <c r="S4" s="43">
        <v>2.0630000000000002</v>
      </c>
      <c r="T4" s="37">
        <f>+R4</f>
        <v>39.908000000000001</v>
      </c>
      <c r="U4" s="43">
        <f>+S4</f>
        <v>2.0630000000000002</v>
      </c>
      <c r="V4" s="44">
        <f>R4+T4</f>
        <v>79.816000000000003</v>
      </c>
      <c r="W4" s="43">
        <f>S4+U4</f>
        <v>4.1260000000000003</v>
      </c>
      <c r="X4" s="45">
        <v>7.5510000000000002</v>
      </c>
      <c r="Y4" s="43">
        <v>0.42</v>
      </c>
      <c r="Z4" s="37">
        <f>+X4</f>
        <v>7.5510000000000002</v>
      </c>
      <c r="AA4" s="43">
        <f>+Y4</f>
        <v>0.42</v>
      </c>
      <c r="AB4" s="44">
        <f>X4+Z4</f>
        <v>15.102</v>
      </c>
      <c r="AC4" s="43">
        <f>Y4+AA4</f>
        <v>0.84</v>
      </c>
    </row>
    <row r="5" spans="1:29" x14ac:dyDescent="0.25">
      <c r="A5" s="46" t="s">
        <v>17</v>
      </c>
      <c r="B5" s="47">
        <v>122.3</v>
      </c>
      <c r="C5" s="26"/>
      <c r="D5" s="37">
        <f>F4*0.52</f>
        <v>86.164000000000001</v>
      </c>
      <c r="E5" s="37">
        <v>4.0339999999999998</v>
      </c>
      <c r="F5" s="37">
        <f>B5*0.5</f>
        <v>61.15</v>
      </c>
      <c r="G5" s="37">
        <v>2</v>
      </c>
      <c r="H5" s="39">
        <v>24.155000000000001</v>
      </c>
      <c r="I5" s="37">
        <v>1.8440000000000001</v>
      </c>
      <c r="J5" s="48">
        <f>B5+D5+E5-F5-G5-H5-I5</f>
        <v>123.34899999999999</v>
      </c>
      <c r="K5" s="37">
        <v>10.829000000000001</v>
      </c>
      <c r="L5" s="37">
        <f t="shared" si="0"/>
        <v>13.326000000000001</v>
      </c>
      <c r="M5" s="37">
        <f t="shared" ref="M5:M7" si="2">K5+L5</f>
        <v>24.155000000000001</v>
      </c>
      <c r="N5" s="41">
        <f t="shared" ref="N5:N7" si="3">+Q5/M5</f>
        <v>0.26512109294142</v>
      </c>
      <c r="O5" s="37">
        <v>2.98</v>
      </c>
      <c r="P5" s="37">
        <v>3.4239999999999999</v>
      </c>
      <c r="Q5" s="37">
        <f t="shared" si="1"/>
        <v>6.4039999999999999</v>
      </c>
      <c r="R5" s="42">
        <v>0.92200000000000004</v>
      </c>
      <c r="S5" s="43">
        <v>0.191</v>
      </c>
      <c r="T5" s="37">
        <f t="shared" ref="T5:U7" si="4">+R5</f>
        <v>0.92200000000000004</v>
      </c>
      <c r="U5" s="43">
        <f t="shared" si="4"/>
        <v>0.191</v>
      </c>
      <c r="V5" s="44">
        <f t="shared" ref="V5:W7" si="5">R5+T5</f>
        <v>1.8440000000000001</v>
      </c>
      <c r="W5" s="43">
        <f t="shared" si="5"/>
        <v>0.38200000000000001</v>
      </c>
      <c r="X5" s="45">
        <v>2.0169999999999999</v>
      </c>
      <c r="Y5" s="43">
        <v>0.51900000000000002</v>
      </c>
      <c r="Z5" s="37">
        <f t="shared" ref="Z5:AA7" si="6">+X5</f>
        <v>2.0169999999999999</v>
      </c>
      <c r="AA5" s="43">
        <f t="shared" si="6"/>
        <v>0.51900000000000002</v>
      </c>
      <c r="AB5" s="44">
        <f t="shared" ref="AB5:AC7" si="7">X5+Z5</f>
        <v>4.0339999999999998</v>
      </c>
      <c r="AC5" s="43">
        <f t="shared" si="7"/>
        <v>1.038</v>
      </c>
    </row>
    <row r="6" spans="1:29" x14ac:dyDescent="0.25">
      <c r="A6" s="25" t="s">
        <v>18</v>
      </c>
      <c r="B6" s="37">
        <v>290.10000000000002</v>
      </c>
      <c r="C6" s="26"/>
      <c r="D6" s="37">
        <f>F5</f>
        <v>61.15</v>
      </c>
      <c r="E6" s="37">
        <v>8.2439999999999998</v>
      </c>
      <c r="F6" s="26"/>
      <c r="G6" s="37">
        <v>1.6</v>
      </c>
      <c r="H6" s="39">
        <v>69.349000000000004</v>
      </c>
      <c r="I6" s="37">
        <v>0.68100000000000005</v>
      </c>
      <c r="J6" s="48">
        <f>B6+D6+E6-F6-G6-H6-I6</f>
        <v>287.86400000000003</v>
      </c>
      <c r="K6" s="37">
        <v>29.734999999999999</v>
      </c>
      <c r="L6" s="37">
        <f>+H6-K6</f>
        <v>39.614000000000004</v>
      </c>
      <c r="M6" s="37">
        <f t="shared" si="2"/>
        <v>69.349000000000004</v>
      </c>
      <c r="N6" s="41">
        <f t="shared" si="3"/>
        <v>0.28327733637110841</v>
      </c>
      <c r="O6" s="37">
        <v>8.6189999999999998</v>
      </c>
      <c r="P6" s="37">
        <v>11.026</v>
      </c>
      <c r="Q6" s="37">
        <f t="shared" si="1"/>
        <v>19.645</v>
      </c>
      <c r="R6" s="42">
        <v>0.34050000000000002</v>
      </c>
      <c r="S6" s="43">
        <v>8.6999999999999994E-2</v>
      </c>
      <c r="T6" s="37">
        <f t="shared" si="4"/>
        <v>0.34050000000000002</v>
      </c>
      <c r="U6" s="43">
        <f t="shared" si="4"/>
        <v>8.6999999999999994E-2</v>
      </c>
      <c r="V6" s="44">
        <f t="shared" si="5"/>
        <v>0.68100000000000005</v>
      </c>
      <c r="W6" s="43">
        <f t="shared" si="5"/>
        <v>0.17399999999999999</v>
      </c>
      <c r="X6" s="45">
        <v>4.1219999999999999</v>
      </c>
      <c r="Y6" s="43">
        <v>1.2609999999999999</v>
      </c>
      <c r="Z6" s="37">
        <f t="shared" si="6"/>
        <v>4.1219999999999999</v>
      </c>
      <c r="AA6" s="43">
        <f t="shared" si="6"/>
        <v>1.2609999999999999</v>
      </c>
      <c r="AB6" s="44">
        <f t="shared" si="7"/>
        <v>8.2439999999999998</v>
      </c>
      <c r="AC6" s="43">
        <f t="shared" si="7"/>
        <v>2.5219999999999998</v>
      </c>
    </row>
    <row r="7" spans="1:29" x14ac:dyDescent="0.25">
      <c r="A7" s="26" t="s">
        <v>19</v>
      </c>
      <c r="B7" s="37">
        <v>50.6</v>
      </c>
      <c r="C7" s="26"/>
      <c r="D7" s="37">
        <f>F4*0.48</f>
        <v>79.535999999999987</v>
      </c>
      <c r="E7" s="37">
        <v>3.4580000000000002</v>
      </c>
      <c r="F7" s="49"/>
      <c r="G7" s="37">
        <v>0.6</v>
      </c>
      <c r="H7" s="50">
        <v>54.167999999999999</v>
      </c>
      <c r="I7" s="47">
        <v>5.83</v>
      </c>
      <c r="J7" s="48">
        <f>B7+D7+E7-F7-G7-H7-I7</f>
        <v>72.995999999999995</v>
      </c>
      <c r="K7" s="37">
        <v>27.460999999999999</v>
      </c>
      <c r="L7" s="37">
        <f t="shared" si="0"/>
        <v>26.707000000000001</v>
      </c>
      <c r="M7" s="37">
        <f t="shared" si="2"/>
        <v>54.167999999999999</v>
      </c>
      <c r="N7" s="41">
        <f t="shared" si="3"/>
        <v>0.31614606409688378</v>
      </c>
      <c r="O7" s="37">
        <v>8.859</v>
      </c>
      <c r="P7" s="37">
        <v>8.266</v>
      </c>
      <c r="Q7" s="37">
        <f t="shared" si="1"/>
        <v>17.125</v>
      </c>
      <c r="R7" s="42">
        <v>2.915</v>
      </c>
      <c r="S7" s="43">
        <v>0.85750000000000004</v>
      </c>
      <c r="T7" s="37">
        <f t="shared" si="4"/>
        <v>2.915</v>
      </c>
      <c r="U7" s="43">
        <f t="shared" si="4"/>
        <v>0.85750000000000004</v>
      </c>
      <c r="V7" s="44">
        <f t="shared" si="5"/>
        <v>5.83</v>
      </c>
      <c r="W7" s="43">
        <f t="shared" si="5"/>
        <v>1.7150000000000001</v>
      </c>
      <c r="X7" s="45">
        <v>1.7290000000000001</v>
      </c>
      <c r="Y7" s="43">
        <v>0.47349999999999998</v>
      </c>
      <c r="Z7" s="37">
        <f t="shared" si="6"/>
        <v>1.7290000000000001</v>
      </c>
      <c r="AA7" s="43">
        <f t="shared" si="6"/>
        <v>0.47349999999999998</v>
      </c>
      <c r="AB7" s="44">
        <f t="shared" si="7"/>
        <v>3.4580000000000002</v>
      </c>
      <c r="AC7" s="43">
        <f t="shared" si="7"/>
        <v>0.94699999999999995</v>
      </c>
    </row>
    <row r="8" spans="1:29" x14ac:dyDescent="0.25">
      <c r="A8" s="51" t="s">
        <v>20</v>
      </c>
      <c r="B8" s="52">
        <f>SUM(B4:B7)</f>
        <v>628.70000000000005</v>
      </c>
      <c r="C8" s="53"/>
      <c r="D8" s="53"/>
      <c r="E8" s="54">
        <f>SUM(E4:E7)</f>
        <v>30.838000000000001</v>
      </c>
      <c r="F8" s="53"/>
      <c r="G8" s="54">
        <f t="shared" ref="G8:I8" si="8">SUM(G4:G7)</f>
        <v>7.1999999999999993</v>
      </c>
      <c r="H8" s="55">
        <f t="shared" si="8"/>
        <v>162.238</v>
      </c>
      <c r="I8" s="54">
        <f t="shared" si="8"/>
        <v>88.170999999999992</v>
      </c>
      <c r="J8" s="52">
        <f>SUM(J4:J7)</f>
        <v>656.92899999999997</v>
      </c>
      <c r="K8" s="54">
        <f t="shared" ref="K8:S8" si="9">SUM(K4:K7)</f>
        <v>71.551999999999992</v>
      </c>
      <c r="L8" s="54">
        <f t="shared" si="9"/>
        <v>90.686000000000007</v>
      </c>
      <c r="M8" s="54">
        <f t="shared" si="9"/>
        <v>162.238</v>
      </c>
      <c r="N8" s="54">
        <f>+Q8/M8</f>
        <v>0.27209408400004931</v>
      </c>
      <c r="O8" s="54">
        <f t="shared" si="9"/>
        <v>20.683999999999997</v>
      </c>
      <c r="P8" s="54">
        <f t="shared" si="9"/>
        <v>23.46</v>
      </c>
      <c r="Q8" s="54">
        <f t="shared" si="9"/>
        <v>44.143999999999998</v>
      </c>
      <c r="R8" s="56">
        <f t="shared" si="9"/>
        <v>44.085499999999996</v>
      </c>
      <c r="S8" s="54">
        <f t="shared" si="9"/>
        <v>3.1985000000000001</v>
      </c>
      <c r="T8" s="54">
        <f>SUM(T4:T7)</f>
        <v>44.085499999999996</v>
      </c>
      <c r="U8" s="54">
        <f t="shared" ref="U8" si="10">SUM(U4:U7)</f>
        <v>3.1985000000000001</v>
      </c>
      <c r="V8" s="54">
        <f>SUM(V4:V7)</f>
        <v>88.170999999999992</v>
      </c>
      <c r="W8" s="54">
        <f t="shared" ref="W8:AC8" si="11">SUM(W4:W7)</f>
        <v>6.3970000000000002</v>
      </c>
      <c r="X8" s="54">
        <f t="shared" si="11"/>
        <v>15.419</v>
      </c>
      <c r="Y8" s="54">
        <f t="shared" si="11"/>
        <v>2.6735000000000002</v>
      </c>
      <c r="Z8" s="54">
        <f t="shared" si="11"/>
        <v>15.419</v>
      </c>
      <c r="AA8" s="54">
        <f t="shared" si="11"/>
        <v>2.6735000000000002</v>
      </c>
      <c r="AB8" s="54">
        <f t="shared" si="11"/>
        <v>30.838000000000001</v>
      </c>
      <c r="AC8" s="54">
        <f t="shared" si="11"/>
        <v>5.3470000000000004</v>
      </c>
    </row>
    <row r="9" spans="1:29" x14ac:dyDescent="0.25">
      <c r="A9" s="27" t="s">
        <v>21</v>
      </c>
      <c r="B9" s="57">
        <f>B8-B6</f>
        <v>338.6</v>
      </c>
      <c r="C9" s="34"/>
      <c r="D9" s="34"/>
      <c r="E9" s="34"/>
      <c r="F9" s="34"/>
      <c r="G9" s="34"/>
      <c r="H9" s="34"/>
      <c r="I9" s="34"/>
      <c r="J9" s="57">
        <f>J8-J6</f>
        <v>369.06499999999994</v>
      </c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</row>
    <row r="11" spans="1:29" x14ac:dyDescent="0.25">
      <c r="A11" s="24" t="s">
        <v>31</v>
      </c>
      <c r="B11" s="63" t="s">
        <v>36</v>
      </c>
      <c r="C11" s="64"/>
      <c r="D11" s="64"/>
      <c r="E11" s="64"/>
      <c r="F11" s="64"/>
      <c r="G11" s="64"/>
      <c r="H11" s="64"/>
      <c r="I11" s="64"/>
      <c r="J11" s="65"/>
      <c r="K11" s="63" t="s">
        <v>0</v>
      </c>
      <c r="L11" s="64"/>
      <c r="M11" s="65"/>
      <c r="N11" s="26" t="s">
        <v>1</v>
      </c>
      <c r="O11" s="63" t="s">
        <v>37</v>
      </c>
      <c r="P11" s="65"/>
      <c r="Q11" s="26"/>
      <c r="R11" s="63" t="s">
        <v>38</v>
      </c>
      <c r="S11" s="64"/>
      <c r="T11" s="64"/>
      <c r="U11" s="64"/>
      <c r="V11" s="64"/>
      <c r="W11" s="65"/>
      <c r="X11" s="66" t="s">
        <v>39</v>
      </c>
      <c r="Y11" s="67"/>
      <c r="Z11" s="67"/>
      <c r="AA11" s="67"/>
      <c r="AB11" s="67"/>
      <c r="AC11" s="68"/>
    </row>
    <row r="12" spans="1:29" x14ac:dyDescent="0.25">
      <c r="A12" s="27"/>
      <c r="B12" s="28">
        <v>44927</v>
      </c>
      <c r="C12" s="29" t="s">
        <v>2</v>
      </c>
      <c r="D12" s="29" t="s">
        <v>5</v>
      </c>
      <c r="E12" s="29" t="s">
        <v>4</v>
      </c>
      <c r="F12" s="29" t="s">
        <v>3</v>
      </c>
      <c r="G12" s="29" t="s">
        <v>6</v>
      </c>
      <c r="H12" s="31" t="s">
        <v>7</v>
      </c>
      <c r="I12" s="31" t="s">
        <v>8</v>
      </c>
      <c r="J12" s="32">
        <v>45292</v>
      </c>
      <c r="K12" s="33" t="s">
        <v>9</v>
      </c>
      <c r="L12" s="33" t="s">
        <v>10</v>
      </c>
      <c r="M12" s="33" t="s">
        <v>11</v>
      </c>
      <c r="N12" s="33" t="s">
        <v>12</v>
      </c>
      <c r="O12" s="33" t="s">
        <v>9</v>
      </c>
      <c r="P12" s="33" t="s">
        <v>10</v>
      </c>
      <c r="Q12" s="33" t="s">
        <v>11</v>
      </c>
      <c r="R12" s="34" t="s">
        <v>13</v>
      </c>
      <c r="S12" s="35"/>
      <c r="T12" s="36" t="s">
        <v>14</v>
      </c>
      <c r="U12" s="35"/>
      <c r="V12" s="36" t="s">
        <v>15</v>
      </c>
      <c r="W12" s="35"/>
      <c r="X12" s="34" t="s">
        <v>13</v>
      </c>
      <c r="Y12" s="35"/>
      <c r="Z12" s="36" t="s">
        <v>14</v>
      </c>
      <c r="AA12" s="35"/>
      <c r="AB12" s="36" t="s">
        <v>15</v>
      </c>
      <c r="AC12" s="35"/>
    </row>
    <row r="13" spans="1:29" x14ac:dyDescent="0.25">
      <c r="A13" s="26" t="s">
        <v>16</v>
      </c>
      <c r="B13" s="40">
        <f>+J4</f>
        <v>172.71999999999997</v>
      </c>
      <c r="C13" s="38">
        <v>240</v>
      </c>
      <c r="D13" s="26"/>
      <c r="E13" s="37">
        <v>15</v>
      </c>
      <c r="F13" s="37">
        <f>B13</f>
        <v>172.71999999999997</v>
      </c>
      <c r="G13" s="37">
        <v>2</v>
      </c>
      <c r="H13" s="37">
        <v>15</v>
      </c>
      <c r="I13" s="37">
        <v>80</v>
      </c>
      <c r="J13" s="40">
        <f>B13+C13+E13-F13-G13-H13-I13</f>
        <v>158</v>
      </c>
      <c r="K13" s="37">
        <v>7.5</v>
      </c>
      <c r="L13" s="37">
        <v>7.5</v>
      </c>
      <c r="M13" s="37">
        <f>K13+L13</f>
        <v>15</v>
      </c>
      <c r="N13" s="59">
        <v>6.6593436770561565E-2</v>
      </c>
      <c r="O13" s="37">
        <f>K13*N13</f>
        <v>0.49945077577921171</v>
      </c>
      <c r="P13" s="37">
        <f>L13*N13</f>
        <v>0.49945077577921171</v>
      </c>
      <c r="Q13" s="37">
        <f>O13+P13</f>
        <v>0.99890155155842342</v>
      </c>
      <c r="R13" s="42">
        <v>40</v>
      </c>
      <c r="S13" s="43">
        <f>N13*R13</f>
        <v>2.6637374708224626</v>
      </c>
      <c r="T13" s="37">
        <v>40</v>
      </c>
      <c r="U13" s="43">
        <f>N13*T13</f>
        <v>2.6637374708224626</v>
      </c>
      <c r="V13" s="44">
        <f>R13+T13</f>
        <v>80</v>
      </c>
      <c r="W13" s="43">
        <f>S13+U13</f>
        <v>5.3274749416449252</v>
      </c>
      <c r="X13" s="45">
        <v>7.5</v>
      </c>
      <c r="Y13" s="43">
        <f>X13*N13</f>
        <v>0.49945077577921171</v>
      </c>
      <c r="Z13" s="44">
        <v>7.5</v>
      </c>
      <c r="AA13" s="43">
        <f>Z13*N13</f>
        <v>0.49945077577921171</v>
      </c>
      <c r="AB13" s="44">
        <f>X13+Z13</f>
        <v>15</v>
      </c>
      <c r="AC13" s="43">
        <f>Y13+AA13</f>
        <v>0.99890155155842342</v>
      </c>
    </row>
    <row r="14" spans="1:29" x14ac:dyDescent="0.25">
      <c r="A14" s="46" t="s">
        <v>17</v>
      </c>
      <c r="B14" s="40">
        <f t="shared" ref="B14:B16" si="12">+J5</f>
        <v>123.34899999999999</v>
      </c>
      <c r="C14" s="26"/>
      <c r="D14" s="37">
        <f>F13*0.52</f>
        <v>89.814399999999992</v>
      </c>
      <c r="E14" s="37">
        <v>5</v>
      </c>
      <c r="F14" s="37">
        <f>B14*0.5</f>
        <v>61.674499999999995</v>
      </c>
      <c r="G14" s="37">
        <v>2</v>
      </c>
      <c r="H14" s="37">
        <v>20</v>
      </c>
      <c r="I14" s="37">
        <v>5</v>
      </c>
      <c r="J14" s="48">
        <f>B14+D14+E14-F14-G14-H14-I14</f>
        <v>129.48889999999997</v>
      </c>
      <c r="K14" s="37">
        <v>10</v>
      </c>
      <c r="L14" s="37">
        <v>10</v>
      </c>
      <c r="M14" s="37">
        <f t="shared" ref="M14:M16" si="13">K14+L14</f>
        <v>20</v>
      </c>
      <c r="N14" s="59">
        <v>0.26512109294142</v>
      </c>
      <c r="O14" s="37">
        <f t="shared" ref="O14:O16" si="14">K14*N14</f>
        <v>2.6512109294142001</v>
      </c>
      <c r="P14" s="37">
        <f t="shared" ref="P14:P16" si="15">L14*N14</f>
        <v>2.6512109294142001</v>
      </c>
      <c r="Q14" s="37">
        <f t="shared" ref="Q14:Q16" si="16">O14+P14</f>
        <v>5.3024218588284002</v>
      </c>
      <c r="R14" s="42">
        <v>2.5</v>
      </c>
      <c r="S14" s="43">
        <f t="shared" ref="S14:S16" si="17">N14*R14</f>
        <v>0.66280273235355003</v>
      </c>
      <c r="T14" s="37">
        <v>2.5</v>
      </c>
      <c r="U14" s="43">
        <f t="shared" ref="U14:U16" si="18">N14*T14</f>
        <v>0.66280273235355003</v>
      </c>
      <c r="V14" s="44">
        <f t="shared" ref="V14:W16" si="19">R14+T14</f>
        <v>5</v>
      </c>
      <c r="W14" s="43">
        <f t="shared" si="19"/>
        <v>1.3256054647071001</v>
      </c>
      <c r="X14" s="45">
        <v>2.5</v>
      </c>
      <c r="Y14" s="43">
        <f t="shared" ref="Y14:Y16" si="20">X14*N14</f>
        <v>0.66280273235355003</v>
      </c>
      <c r="Z14" s="44">
        <v>2.5</v>
      </c>
      <c r="AA14" s="43">
        <f t="shared" ref="AA14:AA16" si="21">Z14*N14</f>
        <v>0.66280273235355003</v>
      </c>
      <c r="AB14" s="44">
        <f t="shared" ref="AB14:AC16" si="22">X14+Z14</f>
        <v>5</v>
      </c>
      <c r="AC14" s="43">
        <f t="shared" si="22"/>
        <v>1.3256054647071001</v>
      </c>
    </row>
    <row r="15" spans="1:29" x14ac:dyDescent="0.25">
      <c r="A15" s="25" t="s">
        <v>18</v>
      </c>
      <c r="B15" s="40">
        <f t="shared" si="12"/>
        <v>287.86400000000003</v>
      </c>
      <c r="C15" s="26"/>
      <c r="D15" s="37">
        <f>F14</f>
        <v>61.674499999999995</v>
      </c>
      <c r="E15" s="37">
        <v>5</v>
      </c>
      <c r="F15" s="26"/>
      <c r="G15" s="37">
        <v>1.5</v>
      </c>
      <c r="H15" s="37">
        <v>70</v>
      </c>
      <c r="I15" s="37">
        <v>2</v>
      </c>
      <c r="J15" s="48">
        <f>B15+D15+E15-F15-G15-H15-I15</f>
        <v>281.0385</v>
      </c>
      <c r="K15" s="37">
        <v>35</v>
      </c>
      <c r="L15" s="37">
        <v>35</v>
      </c>
      <c r="M15" s="37">
        <f t="shared" si="13"/>
        <v>70</v>
      </c>
      <c r="N15" s="59">
        <v>0.28327733637110841</v>
      </c>
      <c r="O15" s="37">
        <f t="shared" si="14"/>
        <v>9.9147067729887937</v>
      </c>
      <c r="P15" s="37">
        <f t="shared" si="15"/>
        <v>9.9147067729887937</v>
      </c>
      <c r="Q15" s="37">
        <f t="shared" si="16"/>
        <v>19.829413545977587</v>
      </c>
      <c r="R15" s="42">
        <v>1</v>
      </c>
      <c r="S15" s="43">
        <f t="shared" si="17"/>
        <v>0.28327733637110841</v>
      </c>
      <c r="T15" s="37">
        <v>1</v>
      </c>
      <c r="U15" s="43">
        <f t="shared" si="18"/>
        <v>0.28327733637110841</v>
      </c>
      <c r="V15" s="44">
        <f t="shared" si="19"/>
        <v>2</v>
      </c>
      <c r="W15" s="43">
        <f t="shared" si="19"/>
        <v>0.56655467274221682</v>
      </c>
      <c r="X15" s="45">
        <v>2.5</v>
      </c>
      <c r="Y15" s="43">
        <f t="shared" si="20"/>
        <v>0.70819334092777098</v>
      </c>
      <c r="Z15" s="44">
        <v>2.5</v>
      </c>
      <c r="AA15" s="43">
        <f t="shared" si="21"/>
        <v>0.70819334092777098</v>
      </c>
      <c r="AB15" s="44">
        <f t="shared" si="22"/>
        <v>5</v>
      </c>
      <c r="AC15" s="43">
        <f t="shared" si="22"/>
        <v>1.416386681855542</v>
      </c>
    </row>
    <row r="16" spans="1:29" x14ac:dyDescent="0.25">
      <c r="A16" s="26" t="s">
        <v>19</v>
      </c>
      <c r="B16" s="40">
        <f t="shared" si="12"/>
        <v>72.995999999999995</v>
      </c>
      <c r="C16" s="26"/>
      <c r="D16" s="37">
        <f>F13*0.48</f>
        <v>82.905599999999978</v>
      </c>
      <c r="E16" s="37">
        <v>1</v>
      </c>
      <c r="F16" s="49"/>
      <c r="G16" s="37">
        <v>0.5</v>
      </c>
      <c r="H16" s="47">
        <v>70</v>
      </c>
      <c r="I16" s="47">
        <v>2</v>
      </c>
      <c r="J16" s="48">
        <f>B16+D16+E16-F16-G16-H16-I16</f>
        <v>84.401599999999974</v>
      </c>
      <c r="K16" s="37">
        <v>35</v>
      </c>
      <c r="L16" s="37">
        <v>35</v>
      </c>
      <c r="M16" s="37">
        <f t="shared" si="13"/>
        <v>70</v>
      </c>
      <c r="N16" s="59">
        <v>0.31614606409688378</v>
      </c>
      <c r="O16" s="37">
        <f t="shared" si="14"/>
        <v>11.065112243390933</v>
      </c>
      <c r="P16" s="37">
        <f t="shared" si="15"/>
        <v>11.065112243390933</v>
      </c>
      <c r="Q16" s="37">
        <f t="shared" si="16"/>
        <v>22.130224486781866</v>
      </c>
      <c r="R16" s="42">
        <v>1</v>
      </c>
      <c r="S16" s="43">
        <f t="shared" si="17"/>
        <v>0.31614606409688378</v>
      </c>
      <c r="T16" s="37">
        <v>1</v>
      </c>
      <c r="U16" s="43">
        <f t="shared" si="18"/>
        <v>0.31614606409688378</v>
      </c>
      <c r="V16" s="44">
        <f t="shared" si="19"/>
        <v>2</v>
      </c>
      <c r="W16" s="43">
        <f t="shared" si="19"/>
        <v>0.63229212819376757</v>
      </c>
      <c r="X16" s="45">
        <v>0.5</v>
      </c>
      <c r="Y16" s="43">
        <f t="shared" si="20"/>
        <v>0.15807303204844189</v>
      </c>
      <c r="Z16" s="44">
        <v>0.5</v>
      </c>
      <c r="AA16" s="43">
        <f t="shared" si="21"/>
        <v>0.15807303204844189</v>
      </c>
      <c r="AB16" s="44">
        <f t="shared" si="22"/>
        <v>1</v>
      </c>
      <c r="AC16" s="43">
        <f t="shared" si="22"/>
        <v>0.31614606409688378</v>
      </c>
    </row>
    <row r="17" spans="1:29" x14ac:dyDescent="0.25">
      <c r="A17" s="51" t="s">
        <v>20</v>
      </c>
      <c r="B17" s="54">
        <f>SUM(B13:B16)</f>
        <v>656.92899999999997</v>
      </c>
      <c r="C17" s="53"/>
      <c r="D17" s="53"/>
      <c r="E17" s="54">
        <f>SUM(E13:E16)</f>
        <v>26</v>
      </c>
      <c r="F17" s="53"/>
      <c r="G17" s="54">
        <f t="shared" ref="G17:I17" si="23">SUM(G13:G16)</f>
        <v>6</v>
      </c>
      <c r="H17" s="54">
        <f t="shared" si="23"/>
        <v>175</v>
      </c>
      <c r="I17" s="54">
        <f t="shared" si="23"/>
        <v>89</v>
      </c>
      <c r="J17" s="52">
        <f>SUM(J13:J16)</f>
        <v>652.92899999999986</v>
      </c>
      <c r="K17" s="54">
        <f t="shared" ref="K17:AC17" si="24">SUM(K13:K16)</f>
        <v>87.5</v>
      </c>
      <c r="L17" s="54">
        <f t="shared" si="24"/>
        <v>87.5</v>
      </c>
      <c r="M17" s="54">
        <f t="shared" si="24"/>
        <v>175</v>
      </c>
      <c r="N17" s="54">
        <f>+Q17/M17</f>
        <v>0.27577692253226443</v>
      </c>
      <c r="O17" s="54">
        <f t="shared" si="24"/>
        <v>24.130480721573136</v>
      </c>
      <c r="P17" s="54">
        <f t="shared" si="24"/>
        <v>24.130480721573136</v>
      </c>
      <c r="Q17" s="54">
        <f t="shared" si="24"/>
        <v>48.260961443146272</v>
      </c>
      <c r="R17" s="56">
        <f t="shared" si="24"/>
        <v>44.5</v>
      </c>
      <c r="S17" s="54">
        <f t="shared" si="24"/>
        <v>3.9259636036440044</v>
      </c>
      <c r="T17" s="54">
        <f t="shared" si="24"/>
        <v>44.5</v>
      </c>
      <c r="U17" s="54">
        <f t="shared" si="24"/>
        <v>3.9259636036440044</v>
      </c>
      <c r="V17" s="54">
        <f t="shared" si="24"/>
        <v>89</v>
      </c>
      <c r="W17" s="54">
        <f t="shared" si="24"/>
        <v>7.8519272072880089</v>
      </c>
      <c r="X17" s="54">
        <f t="shared" si="24"/>
        <v>13</v>
      </c>
      <c r="Y17" s="54">
        <f t="shared" si="24"/>
        <v>2.0285198811089749</v>
      </c>
      <c r="Z17" s="54">
        <f t="shared" si="24"/>
        <v>13</v>
      </c>
      <c r="AA17" s="54">
        <f t="shared" si="24"/>
        <v>2.0285198811089749</v>
      </c>
      <c r="AB17" s="54">
        <f t="shared" si="24"/>
        <v>26</v>
      </c>
      <c r="AC17" s="54">
        <f t="shared" si="24"/>
        <v>4.0570397622179497</v>
      </c>
    </row>
    <row r="18" spans="1:29" x14ac:dyDescent="0.25">
      <c r="A18" s="27" t="s">
        <v>21</v>
      </c>
      <c r="B18" s="57">
        <f>B17-B15</f>
        <v>369.06499999999994</v>
      </c>
      <c r="C18" s="34"/>
      <c r="D18" s="34"/>
      <c r="E18" s="34"/>
      <c r="F18" s="34"/>
      <c r="G18" s="34"/>
      <c r="H18" s="34"/>
      <c r="I18" s="34"/>
      <c r="J18" s="60">
        <f>J17-J15</f>
        <v>371.89049999999986</v>
      </c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</row>
    <row r="20" spans="1:29" x14ac:dyDescent="0.25">
      <c r="A20" s="24" t="s">
        <v>32</v>
      </c>
      <c r="B20" s="63" t="s">
        <v>36</v>
      </c>
      <c r="C20" s="64"/>
      <c r="D20" s="64"/>
      <c r="E20" s="64"/>
      <c r="F20" s="64"/>
      <c r="G20" s="64"/>
      <c r="H20" s="64"/>
      <c r="I20" s="64"/>
      <c r="J20" s="65"/>
      <c r="K20" s="63" t="s">
        <v>0</v>
      </c>
      <c r="L20" s="64"/>
      <c r="M20" s="65"/>
      <c r="N20" s="26" t="s">
        <v>1</v>
      </c>
      <c r="O20" s="63" t="s">
        <v>37</v>
      </c>
      <c r="P20" s="65"/>
      <c r="Q20" s="26"/>
      <c r="R20" s="63" t="s">
        <v>38</v>
      </c>
      <c r="S20" s="64"/>
      <c r="T20" s="64"/>
      <c r="U20" s="64"/>
      <c r="V20" s="64"/>
      <c r="W20" s="65"/>
      <c r="X20" s="66" t="s">
        <v>39</v>
      </c>
      <c r="Y20" s="67"/>
      <c r="Z20" s="67"/>
      <c r="AA20" s="67"/>
      <c r="AB20" s="67"/>
      <c r="AC20" s="68"/>
    </row>
    <row r="21" spans="1:29" x14ac:dyDescent="0.25">
      <c r="A21" s="27"/>
      <c r="B21" s="28">
        <v>45292</v>
      </c>
      <c r="C21" s="29" t="s">
        <v>2</v>
      </c>
      <c r="D21" s="29" t="s">
        <v>5</v>
      </c>
      <c r="E21" s="29" t="s">
        <v>4</v>
      </c>
      <c r="F21" s="29" t="s">
        <v>3</v>
      </c>
      <c r="G21" s="29" t="s">
        <v>6</v>
      </c>
      <c r="H21" s="31" t="s">
        <v>7</v>
      </c>
      <c r="I21" s="31" t="s">
        <v>8</v>
      </c>
      <c r="J21" s="32">
        <v>45658</v>
      </c>
      <c r="K21" s="33" t="s">
        <v>9</v>
      </c>
      <c r="L21" s="33" t="s">
        <v>10</v>
      </c>
      <c r="M21" s="33" t="s">
        <v>11</v>
      </c>
      <c r="N21" s="33" t="s">
        <v>12</v>
      </c>
      <c r="O21" s="33" t="s">
        <v>9</v>
      </c>
      <c r="P21" s="33" t="s">
        <v>10</v>
      </c>
      <c r="Q21" s="33" t="s">
        <v>11</v>
      </c>
      <c r="R21" s="34" t="s">
        <v>13</v>
      </c>
      <c r="S21" s="35"/>
      <c r="T21" s="36" t="s">
        <v>14</v>
      </c>
      <c r="U21" s="35"/>
      <c r="V21" s="36" t="s">
        <v>15</v>
      </c>
      <c r="W21" s="35"/>
      <c r="X21" s="34" t="s">
        <v>13</v>
      </c>
      <c r="Y21" s="35"/>
      <c r="Z21" s="36" t="s">
        <v>14</v>
      </c>
      <c r="AA21" s="35"/>
      <c r="AB21" s="36" t="s">
        <v>15</v>
      </c>
      <c r="AC21" s="35"/>
    </row>
    <row r="22" spans="1:29" x14ac:dyDescent="0.25">
      <c r="A22" s="26" t="s">
        <v>16</v>
      </c>
      <c r="B22" s="40">
        <f>+J13</f>
        <v>158</v>
      </c>
      <c r="C22" s="38">
        <v>235</v>
      </c>
      <c r="D22" s="26"/>
      <c r="E22" s="37">
        <v>14</v>
      </c>
      <c r="F22" s="37">
        <f>B22</f>
        <v>158</v>
      </c>
      <c r="G22" s="37">
        <v>2</v>
      </c>
      <c r="H22" s="37">
        <v>15</v>
      </c>
      <c r="I22" s="37">
        <v>80</v>
      </c>
      <c r="J22" s="40">
        <f>B22+C22+E22-F22-G22-H22-I22</f>
        <v>152</v>
      </c>
      <c r="K22" s="37">
        <v>5</v>
      </c>
      <c r="L22" s="61">
        <v>10</v>
      </c>
      <c r="M22" s="37">
        <f>K22+L22</f>
        <v>15</v>
      </c>
      <c r="N22" s="59">
        <v>6.6593436770561565E-2</v>
      </c>
      <c r="O22" s="37">
        <f>K22*N22</f>
        <v>0.33296718385280782</v>
      </c>
      <c r="P22" s="61">
        <f>L22*N22</f>
        <v>0.66593436770561565</v>
      </c>
      <c r="Q22" s="37">
        <f>O22+P22</f>
        <v>0.99890155155842342</v>
      </c>
      <c r="R22" s="42">
        <v>40</v>
      </c>
      <c r="S22" s="43">
        <f>N22*R22</f>
        <v>2.6637374708224626</v>
      </c>
      <c r="T22" s="61">
        <v>40</v>
      </c>
      <c r="U22" s="43">
        <f>N22*T22</f>
        <v>2.6637374708224626</v>
      </c>
      <c r="V22" s="44">
        <f>R22+T22</f>
        <v>80</v>
      </c>
      <c r="W22" s="43">
        <f>S22+U22</f>
        <v>5.3274749416449252</v>
      </c>
      <c r="X22" s="45">
        <v>7</v>
      </c>
      <c r="Y22" s="43">
        <f>X22*N22</f>
        <v>0.46615405739393095</v>
      </c>
      <c r="Z22" s="62">
        <v>7</v>
      </c>
      <c r="AA22" s="43">
        <f>Z22*N22</f>
        <v>0.46615405739393095</v>
      </c>
      <c r="AB22" s="44">
        <f>X22+Z22</f>
        <v>14</v>
      </c>
      <c r="AC22" s="43">
        <f>Y22+AA22</f>
        <v>0.93230811478786191</v>
      </c>
    </row>
    <row r="23" spans="1:29" x14ac:dyDescent="0.25">
      <c r="A23" s="46" t="s">
        <v>17</v>
      </c>
      <c r="B23" s="40">
        <f t="shared" ref="B23:B25" si="25">+J14</f>
        <v>129.48889999999997</v>
      </c>
      <c r="C23" s="26"/>
      <c r="D23" s="37">
        <f>F22*0.54</f>
        <v>85.320000000000007</v>
      </c>
      <c r="E23" s="37">
        <v>4</v>
      </c>
      <c r="F23" s="37">
        <f>B23*0.5</f>
        <v>64.744449999999986</v>
      </c>
      <c r="G23" s="37">
        <v>2</v>
      </c>
      <c r="H23" s="37">
        <v>25</v>
      </c>
      <c r="I23" s="37">
        <v>2</v>
      </c>
      <c r="J23" s="48">
        <f>B23+D23+E23-F23-G23-H23-I23</f>
        <v>125.06445000000002</v>
      </c>
      <c r="K23" s="37">
        <v>12</v>
      </c>
      <c r="L23" s="61">
        <v>13</v>
      </c>
      <c r="M23" s="37">
        <f t="shared" ref="M23:M25" si="26">K23+L23</f>
        <v>25</v>
      </c>
      <c r="N23" s="59">
        <v>0.26512109294142</v>
      </c>
      <c r="O23" s="37">
        <f t="shared" ref="O23:O25" si="27">K23*N23</f>
        <v>3.1814531152970398</v>
      </c>
      <c r="P23" s="61">
        <f t="shared" ref="P23:P25" si="28">L23*N23</f>
        <v>3.4465742082384598</v>
      </c>
      <c r="Q23" s="37">
        <f t="shared" ref="Q23:Q25" si="29">O23+P23</f>
        <v>6.6280273235355001</v>
      </c>
      <c r="R23" s="42">
        <v>1</v>
      </c>
      <c r="S23" s="43">
        <f t="shared" ref="S23:S25" si="30">N23*R23</f>
        <v>0.26512109294142</v>
      </c>
      <c r="T23" s="61">
        <v>1</v>
      </c>
      <c r="U23" s="43">
        <f t="shared" ref="U23:U25" si="31">N23*T23</f>
        <v>0.26512109294142</v>
      </c>
      <c r="V23" s="44">
        <f t="shared" ref="V23:W25" si="32">R23+T23</f>
        <v>2</v>
      </c>
      <c r="W23" s="43">
        <f t="shared" si="32"/>
        <v>0.53024218588284</v>
      </c>
      <c r="X23" s="45">
        <v>2</v>
      </c>
      <c r="Y23" s="43">
        <f t="shared" ref="Y23:Y25" si="33">X23*N23</f>
        <v>0.53024218588284</v>
      </c>
      <c r="Z23" s="62">
        <v>2</v>
      </c>
      <c r="AA23" s="43">
        <f t="shared" ref="AA23:AA25" si="34">Z23*N23</f>
        <v>0.53024218588284</v>
      </c>
      <c r="AB23" s="44">
        <f t="shared" ref="AB23:AC25" si="35">X23+Z23</f>
        <v>4</v>
      </c>
      <c r="AC23" s="43">
        <f t="shared" si="35"/>
        <v>1.06048437176568</v>
      </c>
    </row>
    <row r="24" spans="1:29" x14ac:dyDescent="0.25">
      <c r="A24" s="25" t="s">
        <v>18</v>
      </c>
      <c r="B24" s="40">
        <f t="shared" si="25"/>
        <v>281.0385</v>
      </c>
      <c r="C24" s="26"/>
      <c r="D24" s="37">
        <f>F23</f>
        <v>64.744449999999986</v>
      </c>
      <c r="E24" s="37">
        <v>8</v>
      </c>
      <c r="F24" s="26"/>
      <c r="G24" s="37">
        <v>1.5</v>
      </c>
      <c r="H24" s="37">
        <v>70</v>
      </c>
      <c r="I24" s="37">
        <v>1</v>
      </c>
      <c r="J24" s="48">
        <f>B24+D24+E24-F24-G24-H24-I24</f>
        <v>281.28294999999997</v>
      </c>
      <c r="K24" s="37">
        <v>35</v>
      </c>
      <c r="L24" s="61">
        <v>35</v>
      </c>
      <c r="M24" s="37">
        <f t="shared" si="26"/>
        <v>70</v>
      </c>
      <c r="N24" s="59">
        <v>0.28327733637110841</v>
      </c>
      <c r="O24" s="37">
        <f t="shared" si="27"/>
        <v>9.9147067729887937</v>
      </c>
      <c r="P24" s="61">
        <f t="shared" si="28"/>
        <v>9.9147067729887937</v>
      </c>
      <c r="Q24" s="37">
        <f t="shared" si="29"/>
        <v>19.829413545977587</v>
      </c>
      <c r="R24" s="42">
        <v>0.5</v>
      </c>
      <c r="S24" s="43">
        <f t="shared" si="30"/>
        <v>0.14163866818555421</v>
      </c>
      <c r="T24" s="61">
        <v>0.5</v>
      </c>
      <c r="U24" s="43">
        <f t="shared" si="31"/>
        <v>0.14163866818555421</v>
      </c>
      <c r="V24" s="44">
        <f t="shared" si="32"/>
        <v>1</v>
      </c>
      <c r="W24" s="43">
        <f t="shared" si="32"/>
        <v>0.28327733637110841</v>
      </c>
      <c r="X24" s="45">
        <v>4</v>
      </c>
      <c r="Y24" s="43">
        <f t="shared" si="33"/>
        <v>1.1331093454844336</v>
      </c>
      <c r="Z24" s="62">
        <v>4</v>
      </c>
      <c r="AA24" s="43">
        <f t="shared" si="34"/>
        <v>1.1331093454844336</v>
      </c>
      <c r="AB24" s="44">
        <f t="shared" si="35"/>
        <v>8</v>
      </c>
      <c r="AC24" s="43">
        <f t="shared" si="35"/>
        <v>2.2662186909688673</v>
      </c>
    </row>
    <row r="25" spans="1:29" x14ac:dyDescent="0.25">
      <c r="A25" s="26" t="s">
        <v>19</v>
      </c>
      <c r="B25" s="40">
        <f t="shared" si="25"/>
        <v>84.401599999999974</v>
      </c>
      <c r="C25" s="26"/>
      <c r="D25" s="37">
        <f>F22*0.46</f>
        <v>72.680000000000007</v>
      </c>
      <c r="E25" s="37">
        <v>3</v>
      </c>
      <c r="F25" s="49"/>
      <c r="G25" s="37">
        <v>0.5</v>
      </c>
      <c r="H25" s="47">
        <v>60</v>
      </c>
      <c r="I25" s="47">
        <v>6</v>
      </c>
      <c r="J25" s="48">
        <f>B25+D25+E25-F25-G25-H25-I25</f>
        <v>93.58159999999998</v>
      </c>
      <c r="K25" s="37">
        <v>30</v>
      </c>
      <c r="L25" s="61">
        <v>30</v>
      </c>
      <c r="M25" s="37">
        <f t="shared" si="26"/>
        <v>60</v>
      </c>
      <c r="N25" s="59">
        <v>0.31614606409688378</v>
      </c>
      <c r="O25" s="37">
        <f t="shared" si="27"/>
        <v>9.4843819229065129</v>
      </c>
      <c r="P25" s="61">
        <f t="shared" si="28"/>
        <v>9.4843819229065129</v>
      </c>
      <c r="Q25" s="37">
        <f t="shared" si="29"/>
        <v>18.968763845813026</v>
      </c>
      <c r="R25" s="42">
        <v>3</v>
      </c>
      <c r="S25" s="43">
        <f t="shared" si="30"/>
        <v>0.94843819229065129</v>
      </c>
      <c r="T25" s="61">
        <v>3</v>
      </c>
      <c r="U25" s="43">
        <f t="shared" si="31"/>
        <v>0.94843819229065129</v>
      </c>
      <c r="V25" s="44">
        <f t="shared" si="32"/>
        <v>6</v>
      </c>
      <c r="W25" s="43">
        <f t="shared" si="32"/>
        <v>1.8968763845813026</v>
      </c>
      <c r="X25" s="45">
        <v>1.5</v>
      </c>
      <c r="Y25" s="43">
        <f t="shared" si="33"/>
        <v>0.47421909614532565</v>
      </c>
      <c r="Z25" s="62">
        <v>1.5</v>
      </c>
      <c r="AA25" s="43">
        <f t="shared" si="34"/>
        <v>0.47421909614532565</v>
      </c>
      <c r="AB25" s="44">
        <f t="shared" si="35"/>
        <v>3</v>
      </c>
      <c r="AC25" s="43">
        <f t="shared" si="35"/>
        <v>0.94843819229065129</v>
      </c>
    </row>
    <row r="26" spans="1:29" x14ac:dyDescent="0.25">
      <c r="A26" s="51" t="s">
        <v>20</v>
      </c>
      <c r="B26" s="54">
        <f>SUM(B22:B25)</f>
        <v>652.92899999999986</v>
      </c>
      <c r="C26" s="53"/>
      <c r="D26" s="53"/>
      <c r="E26" s="54">
        <f>SUM(E22:E25)</f>
        <v>29</v>
      </c>
      <c r="F26" s="53"/>
      <c r="G26" s="54">
        <f t="shared" ref="G26:I26" si="36">SUM(G22:G25)</f>
        <v>6</v>
      </c>
      <c r="H26" s="54">
        <f t="shared" si="36"/>
        <v>170</v>
      </c>
      <c r="I26" s="54">
        <f t="shared" si="36"/>
        <v>89</v>
      </c>
      <c r="J26" s="52">
        <f>SUM(J22:J25)</f>
        <v>651.92899999999997</v>
      </c>
      <c r="K26" s="54">
        <f t="shared" ref="K26:AC26" si="37">SUM(K22:K25)</f>
        <v>82</v>
      </c>
      <c r="L26" s="54">
        <f t="shared" si="37"/>
        <v>88</v>
      </c>
      <c r="M26" s="54">
        <f t="shared" si="37"/>
        <v>170</v>
      </c>
      <c r="N26" s="54">
        <f>+Q26/M26</f>
        <v>0.27308886039343849</v>
      </c>
      <c r="O26" s="54">
        <f t="shared" si="37"/>
        <v>22.913508995045156</v>
      </c>
      <c r="P26" s="54">
        <f t="shared" si="37"/>
        <v>23.511597271839385</v>
      </c>
      <c r="Q26" s="54">
        <f t="shared" si="37"/>
        <v>46.425106266884541</v>
      </c>
      <c r="R26" s="56">
        <f t="shared" si="37"/>
        <v>44.5</v>
      </c>
      <c r="S26" s="54">
        <f t="shared" si="37"/>
        <v>4.0189354242400883</v>
      </c>
      <c r="T26" s="54">
        <f t="shared" si="37"/>
        <v>44.5</v>
      </c>
      <c r="U26" s="54">
        <f t="shared" si="37"/>
        <v>4.0189354242400883</v>
      </c>
      <c r="V26" s="54">
        <f t="shared" si="37"/>
        <v>89</v>
      </c>
      <c r="W26" s="54">
        <f t="shared" si="37"/>
        <v>8.0378708484801766</v>
      </c>
      <c r="X26" s="54">
        <f t="shared" si="37"/>
        <v>14.5</v>
      </c>
      <c r="Y26" s="54">
        <f t="shared" si="37"/>
        <v>2.6037246849065303</v>
      </c>
      <c r="Z26" s="54">
        <f t="shared" si="37"/>
        <v>14.5</v>
      </c>
      <c r="AA26" s="54">
        <f t="shared" si="37"/>
        <v>2.6037246849065303</v>
      </c>
      <c r="AB26" s="54">
        <f t="shared" si="37"/>
        <v>29</v>
      </c>
      <c r="AC26" s="54">
        <f t="shared" si="37"/>
        <v>5.2074493698130606</v>
      </c>
    </row>
    <row r="27" spans="1:29" x14ac:dyDescent="0.25">
      <c r="A27" s="27" t="s">
        <v>21</v>
      </c>
      <c r="B27" s="57">
        <f>B26-B24</f>
        <v>371.89049999999986</v>
      </c>
      <c r="C27" s="34"/>
      <c r="D27" s="34"/>
      <c r="E27" s="34"/>
      <c r="F27" s="34"/>
      <c r="G27" s="34"/>
      <c r="H27" s="34"/>
      <c r="I27" s="34"/>
      <c r="J27" s="60">
        <f>J26-J24</f>
        <v>370.64605</v>
      </c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</row>
  </sheetData>
  <mergeCells count="15">
    <mergeCell ref="B11:J11"/>
    <mergeCell ref="K11:M11"/>
    <mergeCell ref="O11:P11"/>
    <mergeCell ref="R11:W11"/>
    <mergeCell ref="X11:AC11"/>
    <mergeCell ref="K2:M2"/>
    <mergeCell ref="B2:J2"/>
    <mergeCell ref="O2:P2"/>
    <mergeCell ref="R2:W2"/>
    <mergeCell ref="X2:AC2"/>
    <mergeCell ref="B20:J20"/>
    <mergeCell ref="K20:M20"/>
    <mergeCell ref="O20:P20"/>
    <mergeCell ref="R20:W20"/>
    <mergeCell ref="X20:AC2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CF3B4-4A9E-4721-9BDD-3D3FA2FB32EC}">
  <dimension ref="A3:R19"/>
  <sheetViews>
    <sheetView workbookViewId="0"/>
  </sheetViews>
  <sheetFormatPr defaultColWidth="8.85546875" defaultRowHeight="12" x14ac:dyDescent="0.25"/>
  <cols>
    <col min="1" max="1" width="27.42578125" style="2" customWidth="1"/>
    <col min="2" max="16384" width="8.85546875" style="2"/>
  </cols>
  <sheetData>
    <row r="3" spans="1:18" ht="12" customHeight="1" x14ac:dyDescent="0.25">
      <c r="A3" s="1">
        <v>2022</v>
      </c>
      <c r="B3" s="69" t="s">
        <v>33</v>
      </c>
      <c r="C3" s="69"/>
      <c r="D3" s="69"/>
      <c r="E3" s="69"/>
      <c r="F3" s="69"/>
      <c r="G3" s="70" t="s">
        <v>34</v>
      </c>
      <c r="H3" s="70"/>
      <c r="I3" s="70"/>
      <c r="J3" s="70"/>
      <c r="K3" s="70"/>
      <c r="L3" s="70" t="s">
        <v>35</v>
      </c>
      <c r="M3" s="70"/>
      <c r="N3" s="70"/>
      <c r="O3" s="70"/>
      <c r="P3" s="70"/>
    </row>
    <row r="4" spans="1:18" x14ac:dyDescent="0.25">
      <c r="A4" s="3"/>
      <c r="B4" s="4" t="s">
        <v>22</v>
      </c>
      <c r="C4" s="5" t="s">
        <v>23</v>
      </c>
      <c r="D4" s="4" t="s">
        <v>24</v>
      </c>
      <c r="E4" s="4" t="s">
        <v>25</v>
      </c>
      <c r="F4" s="6" t="s">
        <v>26</v>
      </c>
      <c r="G4" s="4" t="s">
        <v>22</v>
      </c>
      <c r="H4" s="5" t="s">
        <v>23</v>
      </c>
      <c r="I4" s="4" t="s">
        <v>24</v>
      </c>
      <c r="J4" s="4" t="s">
        <v>25</v>
      </c>
      <c r="K4" s="6" t="s">
        <v>26</v>
      </c>
      <c r="L4" s="4" t="s">
        <v>22</v>
      </c>
      <c r="M4" s="5" t="s">
        <v>23</v>
      </c>
      <c r="N4" s="4" t="s">
        <v>24</v>
      </c>
      <c r="O4" s="4" t="s">
        <v>25</v>
      </c>
      <c r="P4" s="6" t="s">
        <v>26</v>
      </c>
      <c r="Q4" s="20"/>
    </row>
    <row r="5" spans="1:18" x14ac:dyDescent="0.25">
      <c r="A5" s="7" t="s">
        <v>27</v>
      </c>
      <c r="B5" s="8">
        <v>230.52198221339788</v>
      </c>
      <c r="C5" s="9">
        <v>214.75141813825141</v>
      </c>
      <c r="D5" s="8">
        <v>207.66013289160477</v>
      </c>
      <c r="E5" s="8">
        <v>212.55346675674593</v>
      </c>
      <c r="F5" s="10">
        <f>SUM(B5:E5)</f>
        <v>865.48699999999997</v>
      </c>
      <c r="G5" s="11">
        <v>46.3</v>
      </c>
      <c r="H5" s="11">
        <v>50.3</v>
      </c>
      <c r="I5" s="11">
        <v>52.3</v>
      </c>
      <c r="J5" s="11">
        <v>52.3</v>
      </c>
      <c r="K5" s="10">
        <f>SUM(G5:J5)</f>
        <v>201.2</v>
      </c>
      <c r="L5" s="21">
        <v>26.9</v>
      </c>
      <c r="M5" s="8">
        <v>34.1</v>
      </c>
      <c r="N5" s="8">
        <v>29.3</v>
      </c>
      <c r="O5" s="8">
        <v>31.7</v>
      </c>
      <c r="P5" s="10">
        <f>SUM(L5:O5)</f>
        <v>122</v>
      </c>
      <c r="Q5" s="20"/>
    </row>
    <row r="6" spans="1:18" x14ac:dyDescent="0.25">
      <c r="A6" s="7" t="s">
        <v>28</v>
      </c>
      <c r="B6" s="8">
        <v>19.271140831054012</v>
      </c>
      <c r="C6" s="9">
        <v>18.068494900841941</v>
      </c>
      <c r="D6" s="8">
        <v>17.049084624273526</v>
      </c>
      <c r="E6" s="8">
        <v>17.806279643830525</v>
      </c>
      <c r="F6" s="10">
        <f>SUM(B6:E6)</f>
        <v>72.195000000000007</v>
      </c>
      <c r="G6" s="8">
        <v>3.5</v>
      </c>
      <c r="H6" s="8">
        <v>3.85</v>
      </c>
      <c r="I6" s="8">
        <v>3.9</v>
      </c>
      <c r="J6" s="8">
        <v>3.9</v>
      </c>
      <c r="K6" s="10">
        <f>SUM(G6:J6)</f>
        <v>15.15</v>
      </c>
      <c r="L6" s="8">
        <v>1.2</v>
      </c>
      <c r="M6" s="8">
        <v>1.4</v>
      </c>
      <c r="N6" s="8">
        <v>1.3</v>
      </c>
      <c r="O6" s="8">
        <v>1.3</v>
      </c>
      <c r="P6" s="10">
        <f>SUM(L6:O6)</f>
        <v>5.1999999999999993</v>
      </c>
      <c r="Q6" s="20"/>
    </row>
    <row r="7" spans="1:18" x14ac:dyDescent="0.25">
      <c r="A7" s="7" t="s">
        <v>29</v>
      </c>
      <c r="B7" s="12">
        <f>B6/B5</f>
        <v>8.3597844535339846E-2</v>
      </c>
      <c r="C7" s="12">
        <f t="shared" ref="C7:P7" si="0">C6/C5</f>
        <v>8.4136789677495452E-2</v>
      </c>
      <c r="D7" s="12">
        <f t="shared" si="0"/>
        <v>8.210090394757126E-2</v>
      </c>
      <c r="E7" s="12">
        <f t="shared" si="0"/>
        <v>8.3773179123014213E-2</v>
      </c>
      <c r="F7" s="12">
        <f t="shared" si="0"/>
        <v>8.3415464357061417E-2</v>
      </c>
      <c r="G7" s="12">
        <f t="shared" si="0"/>
        <v>7.5593952483801297E-2</v>
      </c>
      <c r="H7" s="12">
        <f t="shared" si="0"/>
        <v>7.6540755467196825E-2</v>
      </c>
      <c r="I7" s="12">
        <f t="shared" si="0"/>
        <v>7.4569789674952203E-2</v>
      </c>
      <c r="J7" s="12">
        <f t="shared" si="0"/>
        <v>7.4569789674952203E-2</v>
      </c>
      <c r="K7" s="12">
        <f t="shared" si="0"/>
        <v>7.5298210735586485E-2</v>
      </c>
      <c r="L7" s="12">
        <f t="shared" si="0"/>
        <v>4.4609665427509292E-2</v>
      </c>
      <c r="M7" s="12">
        <f t="shared" si="0"/>
        <v>4.1055718475073312E-2</v>
      </c>
      <c r="N7" s="12">
        <f t="shared" si="0"/>
        <v>4.4368600682593858E-2</v>
      </c>
      <c r="O7" s="12">
        <f t="shared" si="0"/>
        <v>4.1009463722397478E-2</v>
      </c>
      <c r="P7" s="12">
        <f t="shared" si="0"/>
        <v>4.2622950819672129E-2</v>
      </c>
      <c r="Q7" s="20"/>
    </row>
    <row r="9" spans="1:18" x14ac:dyDescent="0.25">
      <c r="A9" s="13" t="s">
        <v>31</v>
      </c>
      <c r="B9" s="69" t="s">
        <v>33</v>
      </c>
      <c r="C9" s="69"/>
      <c r="D9" s="69"/>
      <c r="E9" s="69"/>
      <c r="F9" s="69"/>
      <c r="G9" s="70" t="s">
        <v>34</v>
      </c>
      <c r="H9" s="70"/>
      <c r="I9" s="70"/>
      <c r="J9" s="70"/>
      <c r="K9" s="70"/>
      <c r="L9" s="70" t="s">
        <v>35</v>
      </c>
      <c r="M9" s="70"/>
      <c r="N9" s="70"/>
      <c r="O9" s="70"/>
      <c r="P9" s="70"/>
      <c r="R9" s="20"/>
    </row>
    <row r="10" spans="1:18" x14ac:dyDescent="0.25">
      <c r="A10" s="3"/>
      <c r="B10" s="4" t="s">
        <v>22</v>
      </c>
      <c r="C10" s="5" t="s">
        <v>23</v>
      </c>
      <c r="D10" s="4" t="s">
        <v>24</v>
      </c>
      <c r="E10" s="4" t="s">
        <v>25</v>
      </c>
      <c r="F10" s="6" t="s">
        <v>26</v>
      </c>
      <c r="G10" s="4" t="s">
        <v>22</v>
      </c>
      <c r="H10" s="5" t="s">
        <v>23</v>
      </c>
      <c r="I10" s="4" t="s">
        <v>24</v>
      </c>
      <c r="J10" s="4" t="s">
        <v>25</v>
      </c>
      <c r="K10" s="6" t="s">
        <v>26</v>
      </c>
      <c r="L10" s="4" t="s">
        <v>22</v>
      </c>
      <c r="M10" s="5" t="s">
        <v>23</v>
      </c>
      <c r="N10" s="4" t="s">
        <v>24</v>
      </c>
      <c r="O10" s="4" t="s">
        <v>25</v>
      </c>
      <c r="P10" s="6" t="s">
        <v>26</v>
      </c>
      <c r="R10" s="20"/>
    </row>
    <row r="11" spans="1:18" x14ac:dyDescent="0.25">
      <c r="A11" s="7" t="s">
        <v>27</v>
      </c>
      <c r="B11" s="22">
        <v>220</v>
      </c>
      <c r="C11" s="9">
        <v>220</v>
      </c>
      <c r="D11" s="14">
        <v>220</v>
      </c>
      <c r="E11" s="14">
        <v>210</v>
      </c>
      <c r="F11" s="10">
        <f>SUM(B11:E11)</f>
        <v>870</v>
      </c>
      <c r="G11" s="11">
        <v>20</v>
      </c>
      <c r="H11" s="9">
        <v>40</v>
      </c>
      <c r="I11" s="14">
        <v>45</v>
      </c>
      <c r="J11" s="15">
        <v>45</v>
      </c>
      <c r="K11" s="10">
        <f>SUM(G11:J11)</f>
        <v>150</v>
      </c>
      <c r="L11" s="21">
        <v>30</v>
      </c>
      <c r="M11" s="9">
        <v>30</v>
      </c>
      <c r="N11" s="14">
        <v>30</v>
      </c>
      <c r="O11" s="14">
        <v>30</v>
      </c>
      <c r="P11" s="10">
        <f>SUM(L11:O11)</f>
        <v>120</v>
      </c>
      <c r="R11" s="20"/>
    </row>
    <row r="12" spans="1:18" x14ac:dyDescent="0.25">
      <c r="A12" s="7" t="s">
        <v>30</v>
      </c>
      <c r="B12" s="8">
        <v>17.899999999999999</v>
      </c>
      <c r="C12" s="8">
        <v>19.600000000000001</v>
      </c>
      <c r="D12" s="14">
        <v>18.7</v>
      </c>
      <c r="E12" s="14">
        <v>17.899999999999999</v>
      </c>
      <c r="F12" s="10">
        <f>SUM(B12:E12)</f>
        <v>74.099999999999994</v>
      </c>
      <c r="G12" s="8">
        <v>3</v>
      </c>
      <c r="H12" s="8">
        <v>3</v>
      </c>
      <c r="I12" s="14">
        <v>3.4</v>
      </c>
      <c r="J12" s="14">
        <v>3.4</v>
      </c>
      <c r="K12" s="10">
        <f>SUM(G12:J12)</f>
        <v>12.8</v>
      </c>
      <c r="L12" s="8">
        <v>1.3</v>
      </c>
      <c r="M12" s="8">
        <v>1.3</v>
      </c>
      <c r="N12" s="14">
        <v>1.3</v>
      </c>
      <c r="O12" s="14">
        <v>1.3</v>
      </c>
      <c r="P12" s="10">
        <f>SUM(L12:O12)</f>
        <v>5.2</v>
      </c>
      <c r="R12" s="20"/>
    </row>
    <row r="13" spans="1:18" x14ac:dyDescent="0.25">
      <c r="A13" s="7" t="s">
        <v>29</v>
      </c>
      <c r="B13" s="12">
        <f>B12/B11</f>
        <v>8.136363636363636E-2</v>
      </c>
      <c r="C13" s="12">
        <f>C12/C11</f>
        <v>8.9090909090909096E-2</v>
      </c>
      <c r="D13" s="16">
        <f>D12/D11</f>
        <v>8.4999999999999992E-2</v>
      </c>
      <c r="E13" s="16">
        <f>E12/E11</f>
        <v>8.5238095238095238E-2</v>
      </c>
      <c r="F13" s="12">
        <f>F12/F11</f>
        <v>8.5172413793103446E-2</v>
      </c>
      <c r="G13" s="12">
        <f t="shared" ref="G13:P13" si="1">G12/G11</f>
        <v>0.15</v>
      </c>
      <c r="H13" s="12">
        <f t="shared" si="1"/>
        <v>7.4999999999999997E-2</v>
      </c>
      <c r="I13" s="16">
        <f t="shared" si="1"/>
        <v>7.5555555555555556E-2</v>
      </c>
      <c r="J13" s="16">
        <f t="shared" si="1"/>
        <v>7.5555555555555556E-2</v>
      </c>
      <c r="K13" s="12">
        <f t="shared" si="1"/>
        <v>8.5333333333333344E-2</v>
      </c>
      <c r="L13" s="12">
        <f t="shared" si="1"/>
        <v>4.3333333333333335E-2</v>
      </c>
      <c r="M13" s="12">
        <f t="shared" si="1"/>
        <v>4.3333333333333335E-2</v>
      </c>
      <c r="N13" s="16">
        <f t="shared" si="1"/>
        <v>4.3333333333333335E-2</v>
      </c>
      <c r="O13" s="16">
        <f t="shared" si="1"/>
        <v>4.3333333333333335E-2</v>
      </c>
      <c r="P13" s="12">
        <f t="shared" si="1"/>
        <v>4.3333333333333335E-2</v>
      </c>
    </row>
    <row r="15" spans="1:18" x14ac:dyDescent="0.25">
      <c r="A15" s="13" t="s">
        <v>32</v>
      </c>
      <c r="B15" s="69" t="s">
        <v>33</v>
      </c>
      <c r="C15" s="69"/>
      <c r="D15" s="69"/>
      <c r="E15" s="69"/>
      <c r="F15" s="69"/>
      <c r="G15" s="70" t="s">
        <v>34</v>
      </c>
      <c r="H15" s="70"/>
      <c r="I15" s="70"/>
      <c r="J15" s="70"/>
      <c r="K15" s="70"/>
      <c r="L15" s="70" t="s">
        <v>35</v>
      </c>
      <c r="M15" s="70"/>
      <c r="N15" s="70"/>
      <c r="O15" s="70"/>
      <c r="P15" s="70"/>
    </row>
    <row r="16" spans="1:18" x14ac:dyDescent="0.25">
      <c r="A16" s="3"/>
      <c r="B16" s="4" t="s">
        <v>22</v>
      </c>
      <c r="C16" s="5" t="s">
        <v>23</v>
      </c>
      <c r="D16" s="4" t="s">
        <v>24</v>
      </c>
      <c r="E16" s="4" t="s">
        <v>25</v>
      </c>
      <c r="F16" s="6" t="s">
        <v>26</v>
      </c>
      <c r="G16" s="4" t="s">
        <v>22</v>
      </c>
      <c r="H16" s="5" t="s">
        <v>23</v>
      </c>
      <c r="I16" s="4" t="s">
        <v>24</v>
      </c>
      <c r="J16" s="4" t="s">
        <v>25</v>
      </c>
      <c r="K16" s="6" t="s">
        <v>26</v>
      </c>
      <c r="L16" s="4" t="s">
        <v>22</v>
      </c>
      <c r="M16" s="5" t="s">
        <v>23</v>
      </c>
      <c r="N16" s="4" t="s">
        <v>24</v>
      </c>
      <c r="O16" s="4" t="s">
        <v>25</v>
      </c>
      <c r="P16" s="6" t="s">
        <v>26</v>
      </c>
    </row>
    <row r="17" spans="1:16" x14ac:dyDescent="0.25">
      <c r="A17" s="7" t="s">
        <v>27</v>
      </c>
      <c r="B17" s="14">
        <v>210</v>
      </c>
      <c r="C17" s="17">
        <v>220</v>
      </c>
      <c r="D17" s="8">
        <v>220</v>
      </c>
      <c r="E17" s="8">
        <v>220</v>
      </c>
      <c r="F17" s="10">
        <f>SUM(B17:E17)</f>
        <v>870</v>
      </c>
      <c r="G17" s="18">
        <v>45</v>
      </c>
      <c r="H17" s="17">
        <v>45</v>
      </c>
      <c r="I17" s="8">
        <v>45</v>
      </c>
      <c r="J17" s="19">
        <v>45</v>
      </c>
      <c r="K17" s="10">
        <f>SUM(G17:J17)</f>
        <v>180</v>
      </c>
      <c r="L17" s="23">
        <v>35</v>
      </c>
      <c r="M17" s="17">
        <v>40</v>
      </c>
      <c r="N17" s="8">
        <v>35</v>
      </c>
      <c r="O17" s="8">
        <v>30</v>
      </c>
      <c r="P17" s="10">
        <f>SUM(L17:O17)</f>
        <v>140</v>
      </c>
    </row>
    <row r="18" spans="1:16" x14ac:dyDescent="0.25">
      <c r="A18" s="7" t="s">
        <v>30</v>
      </c>
      <c r="B18" s="14">
        <v>17.5</v>
      </c>
      <c r="C18" s="14">
        <v>18.100000000000001</v>
      </c>
      <c r="D18" s="8">
        <v>18.100000000000001</v>
      </c>
      <c r="E18" s="8">
        <v>18.2</v>
      </c>
      <c r="F18" s="10">
        <f>SUM(B18:E18)</f>
        <v>71.900000000000006</v>
      </c>
      <c r="G18" s="14">
        <v>3.4</v>
      </c>
      <c r="H18" s="14">
        <v>3.4</v>
      </c>
      <c r="I18" s="8">
        <v>3.4</v>
      </c>
      <c r="J18" s="8">
        <v>3.4</v>
      </c>
      <c r="K18" s="10">
        <f>SUM(G18:J18)</f>
        <v>13.6</v>
      </c>
      <c r="L18" s="14">
        <v>1.6</v>
      </c>
      <c r="M18" s="14">
        <v>1.8</v>
      </c>
      <c r="N18" s="8">
        <v>1.6</v>
      </c>
      <c r="O18" s="8">
        <v>1.4</v>
      </c>
      <c r="P18" s="10">
        <f>SUM(L18:O18)</f>
        <v>6.4</v>
      </c>
    </row>
    <row r="19" spans="1:16" x14ac:dyDescent="0.25">
      <c r="A19" s="7" t="s">
        <v>29</v>
      </c>
      <c r="B19" s="16">
        <f>B18/B17</f>
        <v>8.3333333333333329E-2</v>
      </c>
      <c r="C19" s="16">
        <f>C18/C17</f>
        <v>8.2272727272727275E-2</v>
      </c>
      <c r="D19" s="12">
        <f>D18/D17</f>
        <v>8.2272727272727275E-2</v>
      </c>
      <c r="E19" s="12">
        <f>E18/E17</f>
        <v>8.2727272727272719E-2</v>
      </c>
      <c r="F19" s="12">
        <f>F18/F17</f>
        <v>8.2643678160919554E-2</v>
      </c>
      <c r="G19" s="16">
        <f t="shared" ref="G19:P19" si="2">G18/G17</f>
        <v>7.5555555555555556E-2</v>
      </c>
      <c r="H19" s="16">
        <f t="shared" si="2"/>
        <v>7.5555555555555556E-2</v>
      </c>
      <c r="I19" s="12">
        <f t="shared" si="2"/>
        <v>7.5555555555555556E-2</v>
      </c>
      <c r="J19" s="12">
        <f t="shared" si="2"/>
        <v>7.5555555555555556E-2</v>
      </c>
      <c r="K19" s="12">
        <f t="shared" si="2"/>
        <v>7.5555555555555556E-2</v>
      </c>
      <c r="L19" s="16">
        <f t="shared" si="2"/>
        <v>4.5714285714285714E-2</v>
      </c>
      <c r="M19" s="16">
        <f t="shared" si="2"/>
        <v>4.4999999999999998E-2</v>
      </c>
      <c r="N19" s="12">
        <f t="shared" si="2"/>
        <v>4.5714285714285714E-2</v>
      </c>
      <c r="O19" s="12">
        <f t="shared" si="2"/>
        <v>4.6666666666666662E-2</v>
      </c>
      <c r="P19" s="12">
        <f t="shared" si="2"/>
        <v>4.5714285714285714E-2</v>
      </c>
    </row>
  </sheetData>
  <mergeCells count="9">
    <mergeCell ref="B15:F15"/>
    <mergeCell ref="G15:K15"/>
    <mergeCell ref="L15:P15"/>
    <mergeCell ref="B3:F3"/>
    <mergeCell ref="G3:K3"/>
    <mergeCell ref="L3:P3"/>
    <mergeCell ref="B9:F9"/>
    <mergeCell ref="G9:K9"/>
    <mergeCell ref="L9:P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Galvijai</vt:lpstr>
      <vt:lpstr>Kiaulės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Arturas</dc:creator>
  <cp:lastModifiedBy>sekretoriatas</cp:lastModifiedBy>
  <dcterms:created xsi:type="dcterms:W3CDTF">2023-02-10T08:45:46Z</dcterms:created>
  <dcterms:modified xsi:type="dcterms:W3CDTF">2023-04-14T07:20:53Z</dcterms:modified>
</cp:coreProperties>
</file>